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450" yWindow="-210" windowWidth="19440" windowHeight="5010" tabRatio="884" activeTab="2"/>
  </bookViews>
  <sheets>
    <sheet name="سال 96" sheetId="11" r:id="rId1"/>
    <sheet name="سال 97" sheetId="12" r:id="rId2"/>
    <sheet name="سال 98" sheetId="17" r:id="rId3"/>
    <sheet name="سال 99" sheetId="22" r:id="rId4"/>
  </sheets>
  <calcPr calcId="125725"/>
</workbook>
</file>

<file path=xl/calcChain.xml><?xml version="1.0" encoding="utf-8"?>
<calcChain xmlns="http://schemas.openxmlformats.org/spreadsheetml/2006/main">
  <c r="X2" i="22"/>
  <c r="X3"/>
  <c r="X4"/>
  <c r="X5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Q39" i="17" l="1"/>
  <c r="Q40"/>
  <c r="U39"/>
  <c r="U40"/>
  <c r="Z39"/>
  <c r="Z40"/>
  <c r="AG39"/>
  <c r="AG40"/>
  <c r="BB39"/>
  <c r="D39" s="1"/>
  <c r="BB40"/>
  <c r="D40" s="1"/>
  <c r="P45" i="22"/>
  <c r="AE45"/>
  <c r="AL45"/>
  <c r="AS45"/>
  <c r="AZ45"/>
  <c r="BG45"/>
  <c r="P44"/>
  <c r="AE44"/>
  <c r="AL44"/>
  <c r="AS44"/>
  <c r="AZ44"/>
  <c r="BG44"/>
  <c r="P43"/>
  <c r="AE43"/>
  <c r="AL43"/>
  <c r="AS43"/>
  <c r="AZ43"/>
  <c r="BG43"/>
  <c r="P42"/>
  <c r="AE42"/>
  <c r="AL42"/>
  <c r="AS42"/>
  <c r="AZ42"/>
  <c r="BG42"/>
  <c r="P41"/>
  <c r="AE41"/>
  <c r="AL41"/>
  <c r="AS41"/>
  <c r="AZ41"/>
  <c r="BG41"/>
  <c r="BG3"/>
  <c r="BG4"/>
  <c r="BG5"/>
  <c r="BG6"/>
  <c r="BG7"/>
  <c r="BG8"/>
  <c r="BG9"/>
  <c r="BG10"/>
  <c r="BG11"/>
  <c r="BG12"/>
  <c r="BG13"/>
  <c r="BG14"/>
  <c r="BG15"/>
  <c r="BG16"/>
  <c r="BG17"/>
  <c r="BG18"/>
  <c r="BG19"/>
  <c r="BG20"/>
  <c r="BG21"/>
  <c r="BG22"/>
  <c r="BG23"/>
  <c r="BG24"/>
  <c r="BG25"/>
  <c r="BG26"/>
  <c r="BG27"/>
  <c r="BG28"/>
  <c r="BG29"/>
  <c r="BG30"/>
  <c r="BG31"/>
  <c r="BG32"/>
  <c r="BG33"/>
  <c r="BG34"/>
  <c r="BG35"/>
  <c r="BG36"/>
  <c r="BG37"/>
  <c r="BG38"/>
  <c r="BG39"/>
  <c r="BG40"/>
  <c r="BG2"/>
  <c r="AZ3"/>
  <c r="AZ4"/>
  <c r="AZ5"/>
  <c r="AZ6"/>
  <c r="AZ7"/>
  <c r="AZ8"/>
  <c r="AZ9"/>
  <c r="AZ10"/>
  <c r="AZ11"/>
  <c r="AZ12"/>
  <c r="AZ13"/>
  <c r="AZ14"/>
  <c r="AZ15"/>
  <c r="AZ16"/>
  <c r="AZ17"/>
  <c r="AZ18"/>
  <c r="AZ19"/>
  <c r="AZ20"/>
  <c r="AZ21"/>
  <c r="AZ22"/>
  <c r="AZ23"/>
  <c r="AZ24"/>
  <c r="AZ25"/>
  <c r="AZ26"/>
  <c r="AZ27"/>
  <c r="AZ28"/>
  <c r="AZ29"/>
  <c r="AZ30"/>
  <c r="AZ31"/>
  <c r="AZ32"/>
  <c r="AZ33"/>
  <c r="AZ34"/>
  <c r="AZ35"/>
  <c r="AZ36"/>
  <c r="AZ37"/>
  <c r="AZ38"/>
  <c r="AZ39"/>
  <c r="AZ40"/>
  <c r="AZ2"/>
  <c r="AS3"/>
  <c r="AS4"/>
  <c r="AS5"/>
  <c r="AS6"/>
  <c r="AS7"/>
  <c r="AS8"/>
  <c r="AS9"/>
  <c r="AS10"/>
  <c r="AS11"/>
  <c r="AS12"/>
  <c r="AS13"/>
  <c r="AS14"/>
  <c r="AS15"/>
  <c r="AS16"/>
  <c r="AS17"/>
  <c r="AS18"/>
  <c r="AS19"/>
  <c r="AS20"/>
  <c r="AS21"/>
  <c r="AS22"/>
  <c r="AS23"/>
  <c r="AS24"/>
  <c r="AS25"/>
  <c r="AS26"/>
  <c r="AS27"/>
  <c r="AS28"/>
  <c r="AS29"/>
  <c r="AS30"/>
  <c r="AS31"/>
  <c r="AS32"/>
  <c r="AS33"/>
  <c r="AS34"/>
  <c r="AS35"/>
  <c r="AS36"/>
  <c r="AS37"/>
  <c r="AS38"/>
  <c r="AS39"/>
  <c r="AS40"/>
  <c r="AS2"/>
  <c r="AL3"/>
  <c r="AL4"/>
  <c r="AL5"/>
  <c r="AL6"/>
  <c r="AL7"/>
  <c r="AL8"/>
  <c r="AL9"/>
  <c r="AL10"/>
  <c r="AL11"/>
  <c r="AL12"/>
  <c r="AL13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2"/>
  <c r="AE3"/>
  <c r="AE4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2"/>
  <c r="P2"/>
  <c r="P3"/>
  <c r="P4"/>
  <c r="P5"/>
  <c r="D5" s="1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BL3"/>
  <c r="BL4"/>
  <c r="BL5"/>
  <c r="BL6"/>
  <c r="BL7"/>
  <c r="BL8"/>
  <c r="BL9"/>
  <c r="BL10"/>
  <c r="BL11"/>
  <c r="BL12"/>
  <c r="BL13"/>
  <c r="BL14"/>
  <c r="BL15"/>
  <c r="BL16"/>
  <c r="BL17"/>
  <c r="BL18"/>
  <c r="BL19"/>
  <c r="BL20"/>
  <c r="BL21"/>
  <c r="BL22"/>
  <c r="BL23"/>
  <c r="BL24"/>
  <c r="BL25"/>
  <c r="BL26"/>
  <c r="BL27"/>
  <c r="BL28"/>
  <c r="BL29"/>
  <c r="BL30"/>
  <c r="BL31"/>
  <c r="BL32"/>
  <c r="BL33"/>
  <c r="BL34"/>
  <c r="BL35"/>
  <c r="BL36"/>
  <c r="BL37"/>
  <c r="BL38"/>
  <c r="BL39"/>
  <c r="BL40"/>
  <c r="BL2"/>
  <c r="D37" l="1"/>
  <c r="D35"/>
  <c r="D33"/>
  <c r="D31"/>
  <c r="D29"/>
  <c r="D25"/>
  <c r="D21"/>
  <c r="D19"/>
  <c r="D13"/>
  <c r="D7"/>
  <c r="D26"/>
  <c r="D24"/>
  <c r="D10"/>
  <c r="D38"/>
  <c r="D36"/>
  <c r="D34"/>
  <c r="D32"/>
  <c r="D30"/>
  <c r="D28"/>
  <c r="D22"/>
  <c r="D20"/>
  <c r="D14"/>
  <c r="D12"/>
  <c r="D8"/>
  <c r="D6"/>
  <c r="D45"/>
  <c r="D4"/>
  <c r="D44"/>
  <c r="D43"/>
  <c r="D42"/>
  <c r="D41"/>
  <c r="D39"/>
  <c r="D27"/>
  <c r="D23"/>
  <c r="D17"/>
  <c r="D15"/>
  <c r="D11"/>
  <c r="D9"/>
  <c r="D3"/>
  <c r="D2"/>
  <c r="D40"/>
  <c r="D18"/>
  <c r="D16"/>
  <c r="A65"/>
  <c r="A64"/>
  <c r="A63"/>
  <c r="E58"/>
  <c r="E57"/>
  <c r="Q38" i="17"/>
  <c r="U38"/>
  <c r="Z38"/>
  <c r="AG38"/>
  <c r="BB38"/>
  <c r="Q37"/>
  <c r="U37"/>
  <c r="Z37"/>
  <c r="AG37"/>
  <c r="BB37"/>
  <c r="Q36"/>
  <c r="U36"/>
  <c r="Z36"/>
  <c r="AG36"/>
  <c r="BB36"/>
  <c r="BB35"/>
  <c r="BB34"/>
  <c r="BB33"/>
  <c r="BB32"/>
  <c r="BB31"/>
  <c r="BB30"/>
  <c r="BB29"/>
  <c r="BB28"/>
  <c r="BB27"/>
  <c r="BB26"/>
  <c r="BB25"/>
  <c r="BB24"/>
  <c r="BB23"/>
  <c r="BB22"/>
  <c r="BB21"/>
  <c r="BB20"/>
  <c r="BB19"/>
  <c r="BB18"/>
  <c r="BB17"/>
  <c r="BB16"/>
  <c r="BB15"/>
  <c r="BB14"/>
  <c r="BB13"/>
  <c r="BB12"/>
  <c r="BB11"/>
  <c r="BB10"/>
  <c r="BB9"/>
  <c r="BB8"/>
  <c r="BB7"/>
  <c r="BB6"/>
  <c r="BB5"/>
  <c r="BB4"/>
  <c r="BB3"/>
  <c r="BB2"/>
  <c r="Q32"/>
  <c r="U32"/>
  <c r="BL32" s="1"/>
  <c r="Z32"/>
  <c r="AG32"/>
  <c r="Q31"/>
  <c r="U31"/>
  <c r="BL31" s="1"/>
  <c r="Z31"/>
  <c r="AG31"/>
  <c r="AG2"/>
  <c r="AG3"/>
  <c r="AG4"/>
  <c r="AG5"/>
  <c r="AG6"/>
  <c r="AG7"/>
  <c r="AG8"/>
  <c r="AG9"/>
  <c r="AG10"/>
  <c r="AG11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3"/>
  <c r="AG34"/>
  <c r="AG35"/>
  <c r="BH18" i="12"/>
  <c r="BH19"/>
  <c r="BH20"/>
  <c r="BH21"/>
  <c r="BH22"/>
  <c r="BH23"/>
  <c r="BH24"/>
  <c r="BH25"/>
  <c r="BH26"/>
  <c r="BH27"/>
  <c r="BH28"/>
  <c r="BH29"/>
  <c r="BG18"/>
  <c r="BG19"/>
  <c r="BG20"/>
  <c r="BG21"/>
  <c r="BG22"/>
  <c r="BG23"/>
  <c r="BG24"/>
  <c r="BG25"/>
  <c r="BG26"/>
  <c r="BG27"/>
  <c r="BG28"/>
  <c r="BG29"/>
  <c r="D2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6" i="17" l="1"/>
  <c r="D38"/>
  <c r="D37"/>
  <c r="D31"/>
  <c r="D32"/>
  <c r="BL29"/>
  <c r="BL28"/>
  <c r="Z3" l="1"/>
  <c r="Z4"/>
  <c r="Z5"/>
  <c r="Z6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3"/>
  <c r="Z34"/>
  <c r="Z35"/>
  <c r="Z2" l="1"/>
  <c r="AZ3" i="11"/>
  <c r="AZ2"/>
  <c r="AS3"/>
  <c r="AS2"/>
  <c r="AL3"/>
  <c r="AE2"/>
  <c r="AE3"/>
  <c r="AE4"/>
  <c r="AE5"/>
  <c r="AE6"/>
  <c r="AE7"/>
  <c r="AE8"/>
  <c r="X2"/>
  <c r="Q2"/>
  <c r="Q3"/>
  <c r="Q4"/>
  <c r="Q5"/>
  <c r="Q6"/>
  <c r="Q7"/>
  <c r="Q8"/>
  <c r="BB3" i="12"/>
  <c r="BB4"/>
  <c r="BB5"/>
  <c r="BB6"/>
  <c r="BB7"/>
  <c r="BB8"/>
  <c r="BB9"/>
  <c r="BB10"/>
  <c r="BB11"/>
  <c r="BB12"/>
  <c r="BB13"/>
  <c r="BB14"/>
  <c r="BB15"/>
  <c r="BB16"/>
  <c r="BB17"/>
  <c r="BB18"/>
  <c r="BB19"/>
  <c r="BB20"/>
  <c r="BB21"/>
  <c r="BB22"/>
  <c r="BB23"/>
  <c r="BB24"/>
  <c r="BB25"/>
  <c r="BB26"/>
  <c r="BB27"/>
  <c r="BB28"/>
  <c r="BB29"/>
  <c r="BB30"/>
  <c r="BB31"/>
  <c r="BB32"/>
  <c r="BB33"/>
  <c r="BB2"/>
  <c r="AU3"/>
  <c r="AU4"/>
  <c r="AU5"/>
  <c r="AU6"/>
  <c r="AU7"/>
  <c r="AU8"/>
  <c r="AU9"/>
  <c r="AU10"/>
  <c r="AU11"/>
  <c r="AU12"/>
  <c r="AU13"/>
  <c r="AU14"/>
  <c r="AU15"/>
  <c r="AU16"/>
  <c r="AU17"/>
  <c r="AU18"/>
  <c r="AU19"/>
  <c r="AU20"/>
  <c r="AU21"/>
  <c r="AU22"/>
  <c r="AU23"/>
  <c r="AU24"/>
  <c r="AU25"/>
  <c r="AU26"/>
  <c r="AU27"/>
  <c r="AU28"/>
  <c r="AU29"/>
  <c r="AU30"/>
  <c r="AU31"/>
  <c r="AU32"/>
  <c r="AU33"/>
  <c r="AU2"/>
  <c r="AN3"/>
  <c r="AN4"/>
  <c r="AN5"/>
  <c r="AN6"/>
  <c r="AN7"/>
  <c r="AN8"/>
  <c r="AN9"/>
  <c r="AN10"/>
  <c r="AN11"/>
  <c r="AN12"/>
  <c r="AN13"/>
  <c r="AN14"/>
  <c r="AN15"/>
  <c r="AN16"/>
  <c r="AN17"/>
  <c r="AN18"/>
  <c r="AN19"/>
  <c r="AN20"/>
  <c r="AN21"/>
  <c r="AN22"/>
  <c r="AN23"/>
  <c r="AN24"/>
  <c r="AN25"/>
  <c r="AN26"/>
  <c r="AN27"/>
  <c r="AN28"/>
  <c r="AN29"/>
  <c r="AN30"/>
  <c r="AN31"/>
  <c r="AN32"/>
  <c r="AN33"/>
  <c r="AN2"/>
  <c r="AG2"/>
  <c r="AG3"/>
  <c r="Z3"/>
  <c r="Z4"/>
  <c r="Z5"/>
  <c r="Z6"/>
  <c r="Z7"/>
  <c r="Z8"/>
  <c r="Z9"/>
  <c r="Z10"/>
  <c r="Z2"/>
  <c r="U2" i="17"/>
  <c r="BL2" s="1"/>
  <c r="U3"/>
  <c r="BL3" s="1"/>
  <c r="U4"/>
  <c r="BL4" s="1"/>
  <c r="U5"/>
  <c r="BL5" s="1"/>
  <c r="U6"/>
  <c r="BL6" s="1"/>
  <c r="U7"/>
  <c r="BL7" s="1"/>
  <c r="U8"/>
  <c r="BL8" s="1"/>
  <c r="U9"/>
  <c r="BL9" s="1"/>
  <c r="U10"/>
  <c r="BL10" s="1"/>
  <c r="U11"/>
  <c r="BL11" s="1"/>
  <c r="U12"/>
  <c r="BL12" s="1"/>
  <c r="U13"/>
  <c r="BL13" s="1"/>
  <c r="U14"/>
  <c r="BL14" s="1"/>
  <c r="U15"/>
  <c r="BL15" s="1"/>
  <c r="U16"/>
  <c r="BL16" s="1"/>
  <c r="U17"/>
  <c r="BL17" s="1"/>
  <c r="U18"/>
  <c r="BL18" s="1"/>
  <c r="U19"/>
  <c r="BL19" s="1"/>
  <c r="U20"/>
  <c r="BL20" s="1"/>
  <c r="U21"/>
  <c r="BL21" s="1"/>
  <c r="U22"/>
  <c r="BL22" s="1"/>
  <c r="U23"/>
  <c r="BL23" s="1"/>
  <c r="U24"/>
  <c r="BL24" s="1"/>
  <c r="U25"/>
  <c r="BL25" s="1"/>
  <c r="U26"/>
  <c r="BL26" s="1"/>
  <c r="U27"/>
  <c r="BL27" s="1"/>
  <c r="U30"/>
  <c r="BL30" s="1"/>
  <c r="U33"/>
  <c r="BL33" s="1"/>
  <c r="U34"/>
  <c r="BL34" s="1"/>
  <c r="U35"/>
  <c r="BL35" s="1"/>
  <c r="BG3" i="12" l="1"/>
  <c r="BG4"/>
  <c r="BG5"/>
  <c r="BG6"/>
  <c r="BG7"/>
  <c r="BG8"/>
  <c r="BG9"/>
  <c r="BG10"/>
  <c r="BG11"/>
  <c r="BG12"/>
  <c r="BG13"/>
  <c r="BG14"/>
  <c r="BG15"/>
  <c r="BG16"/>
  <c r="BG17"/>
  <c r="BG2"/>
  <c r="BH3"/>
  <c r="BH4"/>
  <c r="BH5"/>
  <c r="BH6"/>
  <c r="BH7"/>
  <c r="BH8"/>
  <c r="BH9"/>
  <c r="BH10"/>
  <c r="BH11"/>
  <c r="BH12"/>
  <c r="BH13"/>
  <c r="BH14"/>
  <c r="BH15"/>
  <c r="BH16"/>
  <c r="BH17"/>
  <c r="BH2"/>
  <c r="BG3" i="11"/>
  <c r="BG2"/>
  <c r="BF3"/>
  <c r="BF2"/>
  <c r="BE3"/>
  <c r="BE2"/>
  <c r="Q4" i="12"/>
  <c r="D22" i="17"/>
  <c r="Z58"/>
  <c r="AG58"/>
  <c r="AN58"/>
  <c r="U59"/>
  <c r="AB59"/>
  <c r="AI59"/>
  <c r="AP59"/>
  <c r="Q4"/>
  <c r="D4" s="1"/>
  <c r="Q5"/>
  <c r="D5" s="1"/>
  <c r="Q2"/>
  <c r="D2" s="1"/>
  <c r="Q3"/>
  <c r="D3" s="1"/>
  <c r="Q6"/>
  <c r="D6" s="1"/>
  <c r="Q7"/>
  <c r="D7" s="1"/>
  <c r="Q8"/>
  <c r="D8" s="1"/>
  <c r="Q9"/>
  <c r="D9" s="1"/>
  <c r="Q10"/>
  <c r="D10" s="1"/>
  <c r="Q11"/>
  <c r="D11" s="1"/>
  <c r="Q12"/>
  <c r="D12" s="1"/>
  <c r="Q13"/>
  <c r="D13" s="1"/>
  <c r="Q14"/>
  <c r="D14" s="1"/>
  <c r="Q15"/>
  <c r="D15" s="1"/>
  <c r="Q16"/>
  <c r="D16" s="1"/>
  <c r="Q17"/>
  <c r="D17" s="1"/>
  <c r="Q18"/>
  <c r="D18" s="1"/>
  <c r="Q19"/>
  <c r="D19" s="1"/>
  <c r="Q23"/>
  <c r="D23" s="1"/>
  <c r="Q24"/>
  <c r="D24" s="1"/>
  <c r="Q25"/>
  <c r="D25" s="1"/>
  <c r="Q26"/>
  <c r="D26" s="1"/>
  <c r="Q20"/>
  <c r="D20" s="1"/>
  <c r="Q21"/>
  <c r="D21" s="1"/>
  <c r="Q28"/>
  <c r="D28" s="1"/>
  <c r="Q27"/>
  <c r="D27" s="1"/>
  <c r="Q29"/>
  <c r="D29" s="1"/>
  <c r="Q30"/>
  <c r="D30" s="1"/>
  <c r="Q33"/>
  <c r="D33" s="1"/>
  <c r="Q34"/>
  <c r="D34" s="1"/>
  <c r="Q35"/>
  <c r="D35" s="1"/>
  <c r="A67"/>
  <c r="A66"/>
  <c r="A65"/>
  <c r="Q33" i="12"/>
  <c r="Z33"/>
  <c r="AG33"/>
  <c r="Q32"/>
  <c r="Z32"/>
  <c r="AG32"/>
  <c r="E59" i="17" l="1"/>
  <c r="E60"/>
  <c r="Q58"/>
  <c r="Q31" i="12"/>
  <c r="Z31"/>
  <c r="AG31"/>
  <c r="AG23" l="1"/>
  <c r="AG22"/>
  <c r="AG24"/>
  <c r="AG25"/>
  <c r="AG26"/>
  <c r="A65" l="1"/>
  <c r="A64"/>
  <c r="A63"/>
  <c r="AP57"/>
  <c r="AI57"/>
  <c r="AB57"/>
  <c r="U57"/>
  <c r="BD50" i="11"/>
  <c r="AZ49"/>
  <c r="AU50"/>
  <c r="AS49"/>
  <c r="AN50"/>
  <c r="AL49"/>
  <c r="AG50"/>
  <c r="AE49"/>
  <c r="X49"/>
  <c r="Q49"/>
  <c r="Z50"/>
  <c r="S50"/>
  <c r="AG21" i="12"/>
  <c r="AG20"/>
  <c r="AG19"/>
  <c r="AG18"/>
  <c r="AG17"/>
  <c r="AG16"/>
  <c r="AG15"/>
  <c r="AG14"/>
  <c r="AG13"/>
  <c r="AG12"/>
  <c r="AG11"/>
  <c r="AG10"/>
  <c r="AG9"/>
  <c r="AG8"/>
  <c r="AG7"/>
  <c r="AG6"/>
  <c r="AG5"/>
  <c r="Q5"/>
  <c r="AG4"/>
  <c r="E57" l="1"/>
  <c r="E58"/>
  <c r="D50" i="11"/>
  <c r="E57" s="1"/>
  <c r="F64" i="22" s="1"/>
  <c r="D49" i="11"/>
  <c r="D51"/>
  <c r="Q56" i="12"/>
  <c r="AG56"/>
  <c r="Z56"/>
  <c r="AN56"/>
  <c r="F64" l="1"/>
  <c r="F66" i="17"/>
  <c r="E58" i="11"/>
  <c r="F65" i="22" s="1"/>
  <c r="E56" i="11"/>
  <c r="F63" i="22" s="1"/>
  <c r="F63" i="12" l="1"/>
  <c r="F65" i="17"/>
  <c r="F65" i="12"/>
  <c r="F67" i="17"/>
</calcChain>
</file>

<file path=xl/sharedStrings.xml><?xml version="1.0" encoding="utf-8"?>
<sst xmlns="http://schemas.openxmlformats.org/spreadsheetml/2006/main" count="2511" uniqueCount="317">
  <si>
    <t>شرکت گام</t>
  </si>
  <si>
    <t>95/12/29</t>
  </si>
  <si>
    <t>94-213</t>
  </si>
  <si>
    <t>94/12/27</t>
  </si>
  <si>
    <t>94/225315/500</t>
  </si>
  <si>
    <t>96/3/15</t>
  </si>
  <si>
    <t>96/03/15</t>
  </si>
  <si>
    <t>96/05/15</t>
  </si>
  <si>
    <t>96/07/12</t>
  </si>
  <si>
    <t>96/09/15</t>
  </si>
  <si>
    <t>تعویض 
کنتور
 به فهام</t>
  </si>
  <si>
    <t>96/11/15</t>
  </si>
  <si>
    <t>97/01/15</t>
  </si>
  <si>
    <t>95-238</t>
  </si>
  <si>
    <t>95/226371/500</t>
  </si>
  <si>
    <t>95/12/26</t>
  </si>
  <si>
    <t>97/03/15</t>
  </si>
  <si>
    <t>97/05/15</t>
  </si>
  <si>
    <t>97/07/15</t>
  </si>
  <si>
    <t>96-208</t>
  </si>
  <si>
    <t>95/216696/500</t>
  </si>
  <si>
    <t>96/08/22</t>
  </si>
  <si>
    <t>96/11/18</t>
  </si>
  <si>
    <t>96/10/17</t>
  </si>
  <si>
    <t>مرکز معلولین آشتیان</t>
  </si>
  <si>
    <t>96/12/19</t>
  </si>
  <si>
    <t>97/02/01</t>
  </si>
  <si>
    <t>96/226289/500</t>
  </si>
  <si>
    <t>فجر تابلوی مرکزی (مجتبی نظام آبادی)</t>
  </si>
  <si>
    <t>96/226287/500</t>
  </si>
  <si>
    <t>97/02/03</t>
  </si>
  <si>
    <t>عباس بیات سربندی</t>
  </si>
  <si>
    <t>97/02/04</t>
  </si>
  <si>
    <t>96/226284/500</t>
  </si>
  <si>
    <t>محمد رحمانی</t>
  </si>
  <si>
    <t>97/02/10</t>
  </si>
  <si>
    <t>96/226286/500</t>
  </si>
  <si>
    <t>جواد محمدی نیکو</t>
  </si>
  <si>
    <t>97/02/24</t>
  </si>
  <si>
    <t>96/222990/500</t>
  </si>
  <si>
    <t>96/11/14</t>
  </si>
  <si>
    <t>مرتضی صحرایی</t>
  </si>
  <si>
    <t>97/03/22</t>
  </si>
  <si>
    <t>96/224362/500</t>
  </si>
  <si>
    <t>96/11/29</t>
  </si>
  <si>
    <t>علی اکبر قربانپور</t>
  </si>
  <si>
    <t>97/03/19</t>
  </si>
  <si>
    <t>96/227138/500</t>
  </si>
  <si>
    <t>96/12/27</t>
  </si>
  <si>
    <t>رضا قربانی</t>
  </si>
  <si>
    <t>97/04/08</t>
  </si>
  <si>
    <t>96/226283/500</t>
  </si>
  <si>
    <t>ناصر قربانی</t>
  </si>
  <si>
    <t>96/226282/500</t>
  </si>
  <si>
    <t>سید فریدون هاشمی</t>
  </si>
  <si>
    <t>97/05/24</t>
  </si>
  <si>
    <t>96/11/12</t>
  </si>
  <si>
    <t>96/222914/500</t>
  </si>
  <si>
    <t>سید کاظم هاشمی</t>
  </si>
  <si>
    <t>96/222910/500</t>
  </si>
  <si>
    <t>سید جواد هاشمی</t>
  </si>
  <si>
    <t>96/222912/500</t>
  </si>
  <si>
    <t>ولی اله ترابی</t>
  </si>
  <si>
    <t>97/07/12</t>
  </si>
  <si>
    <t>96/227132/500</t>
  </si>
  <si>
    <t>غلامرضا کریمی</t>
  </si>
  <si>
    <t>97/05/20</t>
  </si>
  <si>
    <t>96/11/17</t>
  </si>
  <si>
    <t>96/223435/500</t>
  </si>
  <si>
    <t>امین قلاح چ 1</t>
  </si>
  <si>
    <t>96/07/19</t>
  </si>
  <si>
    <t>امین قلاح چ 2</t>
  </si>
  <si>
    <t>96/214509/500</t>
  </si>
  <si>
    <t>96/214486/500</t>
  </si>
  <si>
    <t>96/214490/500</t>
  </si>
  <si>
    <t>ردیف</t>
  </si>
  <si>
    <t>شماره تفاهم نامه</t>
  </si>
  <si>
    <t>نام و 
نام خانوادگی</t>
  </si>
  <si>
    <t>قدرت 
نیروگاه(kw)</t>
  </si>
  <si>
    <t>آدرس</t>
  </si>
  <si>
    <t>شماره
 اشتراک(کنتور)</t>
  </si>
  <si>
    <t>مدیریت 
توزیع</t>
  </si>
  <si>
    <t>تاریخ 
نصب</t>
  </si>
  <si>
    <t>شماره
 قرارداد</t>
  </si>
  <si>
    <t>تاریخ مبادله
 قرارداد</t>
  </si>
  <si>
    <t>نرخ خرید
 (ریال)</t>
  </si>
  <si>
    <t>شماره بدنه 
کنتور</t>
  </si>
  <si>
    <t>از تاریخ1</t>
  </si>
  <si>
    <t>تا تاریخ1</t>
  </si>
  <si>
    <t>قرائت 
قبلی</t>
  </si>
  <si>
    <t>قرائت
 فعلی</t>
  </si>
  <si>
    <t>انرژی 
تولیدی1</t>
  </si>
  <si>
    <t>تاریخ ارسال 
صورتحساب
 به ساتبا</t>
  </si>
  <si>
    <t>مبلغ واریزی
 به مشترک (ریال)</t>
  </si>
  <si>
    <t>از تاریخ</t>
  </si>
  <si>
    <t>تا تاریخ</t>
  </si>
  <si>
    <t>قرائت 
قبلی2</t>
  </si>
  <si>
    <t>قرائت
 فعلی2</t>
  </si>
  <si>
    <t>انرژی 
تولیدی16</t>
  </si>
  <si>
    <t>تاریخ ارسال 
صورتحساب
 به ساتبا7</t>
  </si>
  <si>
    <t>مبلغ واریزی
 به مشترک (ریال)8</t>
  </si>
  <si>
    <t>از تاریخ13</t>
  </si>
  <si>
    <t>تا تاریخ14</t>
  </si>
  <si>
    <t>قرائت 
قبلی5</t>
  </si>
  <si>
    <t>قرائت
 فعلی6</t>
  </si>
  <si>
    <t>انرژی 
تولیدی17</t>
  </si>
  <si>
    <t>تاریخ ارسال 
صورتحساب
 به ساتبا8</t>
  </si>
  <si>
    <t>مبلغ واریزی
 به مشترک (ریال)9</t>
  </si>
  <si>
    <t>از تاریخ14</t>
  </si>
  <si>
    <t>تا تاریخ15</t>
  </si>
  <si>
    <t>قرائت 
قبلی6</t>
  </si>
  <si>
    <t>قرائت
 فعلی7</t>
  </si>
  <si>
    <t>انرژی 
تولیدی18</t>
  </si>
  <si>
    <t>تاریخ ارسال 
صورتحساب
 به ساتبا9</t>
  </si>
  <si>
    <t>مبلغ واریزی
 به مشترک (ریال)10</t>
  </si>
  <si>
    <t>از تاریخ142</t>
  </si>
  <si>
    <t>تا تاریخ153</t>
  </si>
  <si>
    <t>قرائت 
قبلی64</t>
  </si>
  <si>
    <t>قرائت
 فعلی75</t>
  </si>
  <si>
    <t>انرژی 
تولیدی186</t>
  </si>
  <si>
    <t>تاریخ ارسال 
صورتحساب
 به ساتبا97</t>
  </si>
  <si>
    <t>مبلغ واریزی
 به مشترک (ریال)108</t>
  </si>
  <si>
    <t>از تاریخ1410</t>
  </si>
  <si>
    <t>تا تاریخ1511</t>
  </si>
  <si>
    <t>قرائت 
قبلی612</t>
  </si>
  <si>
    <t>قرائت
 فعلی713</t>
  </si>
  <si>
    <t>انرژی 
تولیدی1814</t>
  </si>
  <si>
    <t>تاریخ ارسال 
صورتحساب
 به ساتبا915</t>
  </si>
  <si>
    <r>
      <t>مبلغ واریزی
 به مشترک (</t>
    </r>
    <r>
      <rPr>
        <sz val="11"/>
        <color rgb="FF00B050"/>
        <rFont val="Arial"/>
        <family val="2"/>
        <charset val="178"/>
        <scheme val="minor"/>
      </rPr>
      <t>ریال) علی الحساب</t>
    </r>
  </si>
  <si>
    <t>مبلغ واریزی
 به مشترک (ریال) علی الحساب2</t>
  </si>
  <si>
    <r>
      <t xml:space="preserve">مبلغ واریزی
 به مشترک </t>
    </r>
    <r>
      <rPr>
        <sz val="11"/>
        <color rgb="FF00B050"/>
        <rFont val="Arial"/>
        <family val="2"/>
        <charset val="178"/>
        <scheme val="minor"/>
      </rPr>
      <t>(ریال)قطعی</t>
    </r>
  </si>
  <si>
    <t>مبلغ حق الزحمه
 از طرف ساتبا (ریال)1117</t>
  </si>
  <si>
    <t>جاده تهران خیابان صنعت</t>
  </si>
  <si>
    <t>شرق اراک</t>
  </si>
  <si>
    <t>96/04/01</t>
  </si>
  <si>
    <t>96/5/26</t>
  </si>
  <si>
    <t>97/07/24</t>
  </si>
  <si>
    <t>96/09/21</t>
  </si>
  <si>
    <t>96/11/25</t>
  </si>
  <si>
    <t>97/02/16</t>
  </si>
  <si>
    <r>
      <t xml:space="preserve">مبلغ واریزی
 به مشترک (ریال) </t>
    </r>
    <r>
      <rPr>
        <sz val="11"/>
        <color rgb="FF00B050"/>
        <rFont val="Arial"/>
        <family val="2"/>
        <charset val="178"/>
        <scheme val="minor"/>
      </rPr>
      <t>علی الحساب</t>
    </r>
  </si>
  <si>
    <r>
      <t xml:space="preserve">مبلغ واریزی
 به مشترک </t>
    </r>
    <r>
      <rPr>
        <sz val="11"/>
        <color rgb="FF00B050"/>
        <rFont val="Arial"/>
        <family val="2"/>
        <charset val="178"/>
        <scheme val="minor"/>
      </rPr>
      <t>(ریال) علی الحساب2</t>
    </r>
  </si>
  <si>
    <r>
      <t xml:space="preserve">مبلغ واریزی
 به مشترک (ریال) </t>
    </r>
    <r>
      <rPr>
        <sz val="11"/>
        <color rgb="FF00B050"/>
        <rFont val="Arial"/>
        <family val="2"/>
        <charset val="178"/>
        <scheme val="minor"/>
      </rPr>
      <t>قطعی</t>
    </r>
  </si>
  <si>
    <t>مبلغ واریزی
 به مشترک (ریال)1016</t>
  </si>
  <si>
    <t>نبی اله ابوطالبی</t>
  </si>
  <si>
    <t>تفرش</t>
  </si>
  <si>
    <t>97/04/11</t>
  </si>
  <si>
    <t>97/05/22</t>
  </si>
  <si>
    <t>تفرش خیابان مطهری کوچه آبان پلاک 7</t>
  </si>
  <si>
    <t>محمدجواد نباتی</t>
  </si>
  <si>
    <t>خمین</t>
  </si>
  <si>
    <t>97/05/23</t>
  </si>
  <si>
    <t>خمین خ به سمت دانشگاه آزاد</t>
  </si>
  <si>
    <t>اراک</t>
  </si>
  <si>
    <t>97/05/25</t>
  </si>
  <si>
    <t>آشتیان</t>
  </si>
  <si>
    <t>97/05/26</t>
  </si>
  <si>
    <t>آشتیان بلوار پرستار</t>
  </si>
  <si>
    <t>97/05/27</t>
  </si>
  <si>
    <t>اراک ناحیه صنعتی خ شایگان</t>
  </si>
  <si>
    <t>97/05/28</t>
  </si>
  <si>
    <t>اراک فاطمیه خ فضیلت نبش فضیلت 8</t>
  </si>
  <si>
    <t>ساوه</t>
  </si>
  <si>
    <t>97/05/29</t>
  </si>
  <si>
    <t>ساوه خ شریعتی روبروی پارک</t>
  </si>
  <si>
    <t>97/05/30</t>
  </si>
  <si>
    <t>اراک خ جهرمتقاطع شن کش</t>
  </si>
  <si>
    <t>شازند</t>
  </si>
  <si>
    <t>97/05/31</t>
  </si>
  <si>
    <t>97/05/32</t>
  </si>
  <si>
    <t>دلیجان</t>
  </si>
  <si>
    <t>97/05/33</t>
  </si>
  <si>
    <t>97/05/34</t>
  </si>
  <si>
    <t>96/214495/500</t>
  </si>
  <si>
    <t>امین قلاح چ 3</t>
  </si>
  <si>
    <t>امین قلاح چ 4</t>
  </si>
  <si>
    <t>انرژی کل تولید شده در سال 96</t>
  </si>
  <si>
    <t>مبلغ کل  حق الزحمه دریافتی  از ساتبا (ریال)</t>
  </si>
  <si>
    <t>مبلغ کل واریزی به حساب مالک نیروگاه (ریال)</t>
  </si>
  <si>
    <t>کل انرژی تزریق شده از ابتدای احداث نیروگاه ها تا کنون</t>
  </si>
  <si>
    <t>مبلغ کل واریزی به حساب مالکان نیروگاه تا کنون</t>
  </si>
  <si>
    <t>مبلغ کل واریزی به حساب مالکان نیروگاه (ریال)</t>
  </si>
  <si>
    <t>مبلغ کل حق الزحمه دریافتی از ساتبا تا کنون</t>
  </si>
  <si>
    <t>97/09/15</t>
  </si>
  <si>
    <t>عباسعلی صالحی</t>
  </si>
  <si>
    <t>محمدرضا خلوصی</t>
  </si>
  <si>
    <t>96/226876/500</t>
  </si>
  <si>
    <t>96/12/23</t>
  </si>
  <si>
    <t>97/08/04</t>
  </si>
  <si>
    <t>97/07/17</t>
  </si>
  <si>
    <t>96/224361/500</t>
  </si>
  <si>
    <t>97/09/20</t>
  </si>
  <si>
    <t>حسن صالحی مرزیجرانی</t>
  </si>
  <si>
    <t>97/11/15</t>
  </si>
  <si>
    <t>پارس گالوانیزه امین - ابوالفضل بابایی</t>
  </si>
  <si>
    <t>97/09/17</t>
  </si>
  <si>
    <t>97/11/01</t>
  </si>
  <si>
    <t>97/08/07</t>
  </si>
  <si>
    <t>97/219313/500</t>
  </si>
  <si>
    <t>96/226722/500</t>
  </si>
  <si>
    <t>هادی جلالی هتل کارون دلیجان</t>
  </si>
  <si>
    <t>96/226285/500</t>
  </si>
  <si>
    <t>97/08/10</t>
  </si>
  <si>
    <t>97/11/17</t>
  </si>
  <si>
    <t>97-238</t>
  </si>
  <si>
    <t>محترم مرادی</t>
  </si>
  <si>
    <t>صفریان</t>
  </si>
  <si>
    <t>خلج</t>
  </si>
  <si>
    <t>انرژی کل تولید شده در سال 97 (کیلو وات ساعت)</t>
  </si>
  <si>
    <t>فراهان</t>
  </si>
  <si>
    <t>97/221307/500</t>
  </si>
  <si>
    <t>97/08/29</t>
  </si>
  <si>
    <t>97/12/27</t>
  </si>
  <si>
    <t>98/01/15</t>
  </si>
  <si>
    <t>تعویض کنتور</t>
  </si>
  <si>
    <t>تنها</t>
  </si>
  <si>
    <t>رضا تنها</t>
  </si>
  <si>
    <t>98/01/11</t>
  </si>
  <si>
    <t>فتتح اله صفریان</t>
  </si>
  <si>
    <t>حمیدرضا نورخلج</t>
  </si>
  <si>
    <t>جمع کل 
انرژی
ماهیانه</t>
  </si>
  <si>
    <t>جمع 
انرژی 
ماهیانه</t>
  </si>
  <si>
    <t>جمع کل مبلغ دریافتی نیروگاه ها</t>
  </si>
  <si>
    <t>جمع کل حق الزحمه ها</t>
  </si>
  <si>
    <t>واریزی 98</t>
  </si>
  <si>
    <t>98/03/15</t>
  </si>
  <si>
    <t>زرندیه</t>
  </si>
  <si>
    <t>98/02/25</t>
  </si>
  <si>
    <t>98/02/17</t>
  </si>
  <si>
    <t>97/230641/500</t>
  </si>
  <si>
    <t>97/12/05</t>
  </si>
  <si>
    <t>97/221308/500</t>
  </si>
  <si>
    <t>97/223684/500</t>
  </si>
  <si>
    <t>97/09/26</t>
  </si>
  <si>
    <t>98/04/31</t>
  </si>
  <si>
    <t>98/05/10</t>
  </si>
  <si>
    <t>مریم نظری</t>
  </si>
  <si>
    <t>97/12/25</t>
  </si>
  <si>
    <t>97/232893/500</t>
  </si>
  <si>
    <t>حوزه علیمه نراق</t>
  </si>
  <si>
    <t>98/03/20</t>
  </si>
  <si>
    <t>97/233344/500</t>
  </si>
  <si>
    <t>98/06/31</t>
  </si>
  <si>
    <t>تاریخ ارسال 
صورتحساب
 به ساتبا82</t>
  </si>
  <si>
    <t>98/06/05</t>
  </si>
  <si>
    <t>98/08/30</t>
  </si>
  <si>
    <t>98/09/10</t>
  </si>
  <si>
    <t>سید مجید هاشمی</t>
  </si>
  <si>
    <t>98/10/30</t>
  </si>
  <si>
    <t>محمد پاک نیت</t>
  </si>
  <si>
    <t>98/08/19</t>
  </si>
  <si>
    <t>97/214768/500</t>
  </si>
  <si>
    <t>98/06/13</t>
  </si>
  <si>
    <t>مریم فدائی</t>
  </si>
  <si>
    <t>97/214863/500</t>
  </si>
  <si>
    <t>97/214866/500</t>
  </si>
  <si>
    <t>98/06/16</t>
  </si>
  <si>
    <t>98/09/12</t>
  </si>
  <si>
    <t>98/12/30</t>
  </si>
  <si>
    <t>98/01/10</t>
  </si>
  <si>
    <t>محمود رحمانی پور</t>
  </si>
  <si>
    <t>98/11/14</t>
  </si>
  <si>
    <t>98/206282/500</t>
  </si>
  <si>
    <t>98/3/18</t>
  </si>
  <si>
    <t>مصطفی فرقدانی</t>
  </si>
  <si>
    <t>98/12/01</t>
  </si>
  <si>
    <t>98/224028/500</t>
  </si>
  <si>
    <t>98/10/02</t>
  </si>
  <si>
    <t>98/12/29</t>
  </si>
  <si>
    <t>99/02/31</t>
  </si>
  <si>
    <t>99/04/31</t>
  </si>
  <si>
    <t>99/06/31</t>
  </si>
  <si>
    <t>99/08/30</t>
  </si>
  <si>
    <t>99/10/30</t>
  </si>
  <si>
    <t>99/12/30</t>
  </si>
  <si>
    <t>آیت اله لطفی</t>
  </si>
  <si>
    <t>ولی اله قربان پور</t>
  </si>
  <si>
    <t>راحله کربلایی حسنی</t>
  </si>
  <si>
    <t>سعید رضائی</t>
  </si>
  <si>
    <t>سید مراد حسینی</t>
  </si>
  <si>
    <t>98/11/23</t>
  </si>
  <si>
    <t>96/226701/500</t>
  </si>
  <si>
    <t>98/12/21</t>
  </si>
  <si>
    <t>98/230086/500</t>
  </si>
  <si>
    <t>98/12/12</t>
  </si>
  <si>
    <t>99/01/03</t>
  </si>
  <si>
    <t>98/230088/500</t>
  </si>
  <si>
    <t>98/231164/500</t>
  </si>
  <si>
    <t>98/12/26</t>
  </si>
  <si>
    <t>98/230160/500</t>
  </si>
  <si>
    <t>99/02/03</t>
  </si>
  <si>
    <t>انرژی 
تولیدی</t>
  </si>
  <si>
    <t>از تاریخ2</t>
  </si>
  <si>
    <t>تا تاریخ3</t>
  </si>
  <si>
    <t>قرائت 
قبلی4</t>
  </si>
  <si>
    <t>قرائت
 فعلی5</t>
  </si>
  <si>
    <t>انرژی 
تولیدی6</t>
  </si>
  <si>
    <t>از تاریخ3</t>
  </si>
  <si>
    <t>تا تاریخ4</t>
  </si>
  <si>
    <t>انرژی 
تولیدی7</t>
  </si>
  <si>
    <t>از تاریخ4</t>
  </si>
  <si>
    <t>تا تاریخ5</t>
  </si>
  <si>
    <t>انرژی 
تولیدی8</t>
  </si>
  <si>
    <t>از تاریخ5</t>
  </si>
  <si>
    <t>تا تاریخ6</t>
  </si>
  <si>
    <t>قرائت 
قبلی7</t>
  </si>
  <si>
    <t>قرائت
 فعلی8</t>
  </si>
  <si>
    <t>انرژی 
تولیدی9</t>
  </si>
  <si>
    <t>تاریخ ارسال 
صورتحساب
 به ساتبا10</t>
  </si>
  <si>
    <t>مبلغ واریزی
 به مشترک (ریال)11</t>
  </si>
  <si>
    <t>از تاریخ6</t>
  </si>
  <si>
    <t>تا تاریخ7</t>
  </si>
  <si>
    <t>قرائت 
قبلی8</t>
  </si>
  <si>
    <t>قرائت
 فعلی9</t>
  </si>
  <si>
    <t>انرژی 
تولیدی10</t>
  </si>
  <si>
    <t>تاریخ ارسال 
صورتحساب
 به ساتبا11</t>
  </si>
  <si>
    <t>مبلغ واریزی
 به مشترک (ریال)12</t>
  </si>
</sst>
</file>

<file path=xl/styles.xml><?xml version="1.0" encoding="utf-8"?>
<styleSheet xmlns="http://schemas.openxmlformats.org/spreadsheetml/2006/main">
  <numFmts count="2">
    <numFmt numFmtId="43" formatCode="_-* #,##0.00_-;_-* #,##0.00\-;_-* &quot;-&quot;??_-;_-@_-"/>
    <numFmt numFmtId="164" formatCode="_-* #,##0_-;_-* #,##0\-;_-* &quot;-&quot;??_-;_-@_-"/>
  </numFmts>
  <fonts count="16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sz val="11"/>
      <color theme="9" tint="-0.249977111117893"/>
      <name val="Arial"/>
      <family val="2"/>
      <charset val="178"/>
      <scheme val="minor"/>
    </font>
    <font>
      <sz val="11"/>
      <color rgb="FF00B050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1"/>
      <color rgb="FFFF0000"/>
      <name val="Arial"/>
      <family val="2"/>
      <scheme val="minor"/>
    </font>
    <font>
      <sz val="11"/>
      <color rgb="FFFFFF00"/>
      <name val="Arial"/>
      <family val="2"/>
      <charset val="178"/>
      <scheme val="minor"/>
    </font>
    <font>
      <sz val="11"/>
      <color rgb="FFFF0000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rgb="FFFF0000"/>
      <name val="Arial"/>
      <family val="2"/>
      <scheme val="minor"/>
    </font>
    <font>
      <sz val="11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rgb="FFFF0000"/>
      <name val="Arial"/>
      <scheme val="minor"/>
    </font>
    <font>
      <sz val="11"/>
      <color theme="1"/>
      <name val="Arial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6" borderId="0" xfId="0" applyFill="1" applyAlignment="1">
      <alignment horizontal="center" vertical="center"/>
    </xf>
    <xf numFmtId="0" fontId="0" fillId="6" borderId="0" xfId="0" applyFill="1" applyAlignment="1">
      <alignment horizontal="center" vertical="center" wrapText="1"/>
    </xf>
    <xf numFmtId="0" fontId="0" fillId="7" borderId="0" xfId="0" applyFill="1" applyAlignment="1">
      <alignment horizontal="center" vertical="center"/>
    </xf>
    <xf numFmtId="0" fontId="0" fillId="7" borderId="0" xfId="0" applyFill="1" applyAlignment="1">
      <alignment horizontal="center" vertical="center" wrapText="1"/>
    </xf>
    <xf numFmtId="0" fontId="2" fillId="8" borderId="0" xfId="0" applyFont="1" applyFill="1" applyAlignment="1">
      <alignment horizontal="center" vertical="center"/>
    </xf>
    <xf numFmtId="0" fontId="2" fillId="8" borderId="0" xfId="0" applyFont="1" applyFill="1" applyAlignment="1">
      <alignment horizontal="center" vertical="center" wrapText="1"/>
    </xf>
    <xf numFmtId="0" fontId="0" fillId="9" borderId="0" xfId="0" applyFill="1" applyAlignment="1">
      <alignment horizontal="center" vertical="center"/>
    </xf>
    <xf numFmtId="0" fontId="0" fillId="9" borderId="0" xfId="0" applyFill="1" applyAlignment="1">
      <alignment horizontal="center" vertical="center" wrapText="1"/>
    </xf>
    <xf numFmtId="0" fontId="3" fillId="8" borderId="0" xfId="0" applyFont="1" applyFill="1" applyAlignment="1">
      <alignment horizontal="center" vertical="center"/>
    </xf>
    <xf numFmtId="0" fontId="3" fillId="8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64" fontId="0" fillId="10" borderId="1" xfId="1" applyNumberFormat="1" applyFont="1" applyFill="1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64" fontId="0" fillId="10" borderId="2" xfId="1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164" fontId="5" fillId="0" borderId="0" xfId="1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164" fontId="2" fillId="0" borderId="0" xfId="1" applyNumberFormat="1" applyFont="1" applyBorder="1" applyAlignment="1">
      <alignment horizontal="center" vertical="center"/>
    </xf>
    <xf numFmtId="164" fontId="5" fillId="0" borderId="0" xfId="1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0" fillId="11" borderId="0" xfId="0" applyFill="1" applyAlignment="1">
      <alignment horizontal="center" vertical="center" wrapText="1"/>
    </xf>
    <xf numFmtId="0" fontId="7" fillId="11" borderId="0" xfId="0" applyFont="1" applyFill="1" applyAlignment="1">
      <alignment horizontal="center" vertical="center"/>
    </xf>
    <xf numFmtId="0" fontId="7" fillId="11" borderId="0" xfId="0" applyFont="1" applyFill="1" applyAlignment="1">
      <alignment horizontal="center" vertical="center" wrapText="1"/>
    </xf>
    <xf numFmtId="0" fontId="0" fillId="11" borderId="0" xfId="0" applyFont="1" applyFill="1" applyAlignment="1">
      <alignment horizontal="center" vertical="center"/>
    </xf>
    <xf numFmtId="0" fontId="0" fillId="11" borderId="0" xfId="0" applyFont="1" applyFill="1" applyAlignment="1">
      <alignment horizontal="center" vertical="center" wrapText="1"/>
    </xf>
    <xf numFmtId="164" fontId="0" fillId="3" borderId="3" xfId="0" applyNumberForma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9" fillId="13" borderId="0" xfId="1" applyNumberFormat="1" applyFont="1" applyFill="1" applyAlignment="1">
      <alignment horizontal="center" vertical="center"/>
    </xf>
    <xf numFmtId="164" fontId="9" fillId="0" borderId="0" xfId="1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164" fontId="8" fillId="2" borderId="0" xfId="1" applyNumberFormat="1" applyFont="1" applyFill="1" applyAlignment="1">
      <alignment horizontal="center" vertical="center"/>
    </xf>
    <xf numFmtId="164" fontId="8" fillId="0" borderId="0" xfId="1" applyNumberFormat="1" applyFont="1" applyAlignment="1">
      <alignment horizontal="center" vertical="center"/>
    </xf>
    <xf numFmtId="164" fontId="5" fillId="13" borderId="0" xfId="1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164" fontId="6" fillId="0" borderId="0" xfId="1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64" fontId="11" fillId="0" borderId="0" xfId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164" fontId="10" fillId="0" borderId="0" xfId="1" applyNumberFormat="1" applyFont="1" applyBorder="1" applyAlignment="1">
      <alignment horizontal="center" vertical="center"/>
    </xf>
    <xf numFmtId="164" fontId="11" fillId="13" borderId="0" xfId="1" applyNumberFormat="1" applyFont="1" applyFill="1" applyBorder="1" applyAlignment="1">
      <alignment horizontal="center" vertical="center"/>
    </xf>
    <xf numFmtId="164" fontId="10" fillId="2" borderId="0" xfId="1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8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164" fontId="2" fillId="0" borderId="0" xfId="1" applyNumberFormat="1" applyFont="1" applyFill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  <xf numFmtId="0" fontId="0" fillId="12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12" fillId="12" borderId="0" xfId="0" applyFont="1" applyFill="1" applyAlignment="1">
      <alignment horizontal="center" vertical="center" wrapText="1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12" borderId="5" xfId="0" applyFill="1" applyBorder="1" applyAlignment="1">
      <alignment horizontal="center" vertical="center"/>
    </xf>
    <xf numFmtId="0" fontId="0" fillId="12" borderId="6" xfId="0" applyFill="1" applyBorder="1" applyAlignment="1">
      <alignment horizontal="center" vertical="center"/>
    </xf>
    <xf numFmtId="0" fontId="0" fillId="12" borderId="7" xfId="0" applyFill="1" applyBorder="1" applyAlignment="1">
      <alignment horizontal="center" vertical="center"/>
    </xf>
    <xf numFmtId="164" fontId="0" fillId="12" borderId="0" xfId="1" applyNumberFormat="1" applyFont="1" applyFill="1" applyAlignment="1">
      <alignment horizontal="center" vertical="center"/>
    </xf>
    <xf numFmtId="0" fontId="13" fillId="12" borderId="0" xfId="0" applyFont="1" applyFill="1" applyAlignment="1">
      <alignment horizontal="center" vertical="center" wrapText="1"/>
    </xf>
    <xf numFmtId="0" fontId="13" fillId="12" borderId="0" xfId="0" applyFont="1" applyFill="1" applyAlignment="1">
      <alignment horizontal="center" vertical="center"/>
    </xf>
    <xf numFmtId="164" fontId="13" fillId="12" borderId="0" xfId="1" applyNumberFormat="1" applyFont="1" applyFill="1" applyAlignment="1">
      <alignment horizontal="center" vertical="center"/>
    </xf>
    <xf numFmtId="164" fontId="0" fillId="12" borderId="0" xfId="0" applyNumberForma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164" fontId="0" fillId="4" borderId="0" xfId="1" applyNumberFormat="1" applyFont="1" applyFill="1" applyAlignment="1">
      <alignment horizontal="center" vertical="center"/>
    </xf>
    <xf numFmtId="164" fontId="12" fillId="12" borderId="0" xfId="1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12" borderId="0" xfId="0" applyNumberForma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64" fontId="1" fillId="0" borderId="0" xfId="1" applyNumberFormat="1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0" fillId="12" borderId="3" xfId="0" applyFill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12" borderId="0" xfId="0" applyFont="1" applyFill="1" applyAlignment="1">
      <alignment horizontal="center" vertical="center"/>
    </xf>
    <xf numFmtId="0" fontId="14" fillId="0" borderId="0" xfId="0" applyNumberFormat="1" applyFont="1" applyAlignment="1">
      <alignment horizontal="center" vertical="center"/>
    </xf>
    <xf numFmtId="164" fontId="15" fillId="13" borderId="0" xfId="1" applyNumberFormat="1" applyFont="1" applyFill="1" applyAlignment="1">
      <alignment horizontal="center" vertical="center"/>
    </xf>
    <xf numFmtId="0" fontId="15" fillId="13" borderId="0" xfId="1" applyNumberFormat="1" applyFont="1" applyFill="1" applyAlignment="1">
      <alignment horizontal="center" vertical="center"/>
    </xf>
    <xf numFmtId="164" fontId="14" fillId="0" borderId="0" xfId="1" applyNumberFormat="1" applyFont="1" applyAlignment="1">
      <alignment horizontal="center" vertical="center"/>
    </xf>
    <xf numFmtId="0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64" fontId="15" fillId="2" borderId="0" xfId="1" applyNumberFormat="1" applyFont="1" applyFill="1" applyAlignment="1">
      <alignment horizontal="center" vertical="center"/>
    </xf>
    <xf numFmtId="0" fontId="0" fillId="12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24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numFmt numFmtId="164" formatCode="_-* #,##0_-;_-* #,##0\-;_-* &quot;-&quot;??_-;_-@_-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-* #,##0_-;_-* #,##0\-;_-* &quot;-&quot;??_-;_-@_-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" formatCode="0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-* #,##0_-;_-* #,##0\-;_-* &quot;-&quot;??_-;_-@_-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-* #,##0_-;_-* #,##0\-;_-* &quot;-&quot;??_-;_-@_-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-* #,##0_-;_-* #,##0\-;_-* &quot;-&quot;??_-;_-@_-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-* #,##0_-;_-* #,##0\-;_-* &quot;-&quot;??_-;_-@_-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numFmt numFmtId="164" formatCode="_-* #,##0_-;_-* #,##0\-;_-* &quot;-&quot;??_-;_-@_-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-* #,##0_-;_-* #,##0\-;_-* &quot;-&quot;??_-;_-@_-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" formatCode="0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-* #,##0_-;_-* #,##0\-;_-* &quot;-&quot;??_-;_-@_-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-* #,##0_-;_-* #,##0\-;_-* &quot;-&quot;??_-;_-@_-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-* #,##0_-;_-* #,##0\-;_-* &quot;-&quot;??_-;_-@_-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-* #,##0_-;_-* #,##0\-;_-* &quot;-&quot;??_-;_-@_-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numFmt numFmtId="164" formatCode="_-* #,##0_-;_-* #,##0\-;_-* &quot;-&quot;??_-;_-@_-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-* #,##0_-;_-* #,##0\-;_-* &quot;-&quot;??_-;_-@_-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" formatCode="0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-* #,##0_-;_-* #,##0\-;_-* &quot;-&quot;??_-;_-@_-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-* #,##0_-;_-* #,##0\-;_-* &quot;-&quot;??_-;_-@_-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-* #,##0_-;_-* #,##0\-;_-* &quot;-&quot;??_-;_-@_-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-* #,##0_-;_-* #,##0\-;_-* &quot;-&quot;??_-;_-@_-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numFmt numFmtId="164" formatCode="_-* #,##0_-;_-* #,##0\-;_-* &quot;-&quot;??_-;_-@_-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-* #,##0_-;_-* #,##0\-;_-* &quot;-&quot;??_-;_-@_-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" formatCode="0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-* #,##0_-;_-* #,##0\-;_-* &quot;-&quot;??_-;_-@_-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-* #,##0_-;_-* #,##0\-;_-* &quot;-&quot;??_-;_-@_-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-* #,##0_-;_-* #,##0\-;_-* &quot;-&quot;??_-;_-@_-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-* #,##0_-;_-* #,##0\-;_-* &quot;-&quot;??_-;_-@_-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numFmt numFmtId="164" formatCode="_-* #,##0_-;_-* #,##0\-;_-* &quot;-&quot;??_-;_-@_-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-* #,##0_-;_-* #,##0\-;_-* &quot;-&quot;??_-;_-@_-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" formatCode="0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-* #,##0_-;_-* #,##0\-;_-* &quot;-&quot;??_-;_-@_-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-* #,##0_-;_-* #,##0\-;_-* &quot;-&quot;??_-;_-@_-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-* #,##0_-;_-* #,##0\-;_-* &quot;-&quot;??_-;_-@_-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-* #,##0_-;_-* #,##0\-;_-* &quot;-&quot;??_-;_-@_-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numFmt numFmtId="164" formatCode="_-* #,##0_-;_-* #,##0\-;_-* &quot;-&quot;??_-;_-@_-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-* #,##0_-;_-* #,##0\-;_-* &quot;-&quot;??_-;_-@_-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" formatCode="0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-* #,##0_-;_-* #,##0\-;_-* &quot;-&quot;??_-;_-@_-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-* #,##0_-;_-* #,##0\-;_-* &quot;-&quot;??_-;_-@_-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-* #,##0_-;_-* #,##0\-;_-* &quot;-&quot;??_-;_-@_-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-* #,##0_-;_-* #,##0\-;_-* &quot;-&quot;??_-;_-@_-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numFmt numFmtId="164" formatCode="_-* #,##0_-;_-* #,##0\-;_-* &quot;-&quot;??_-;_-@_-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numFmt numFmtId="164" formatCode="_-* #,##0_-;_-* #,##0\-;_-* &quot;-&quot;??_-;_-@_-"/>
      <alignment horizontal="center" vertical="center" textRotation="0" wrapText="0" indent="0" relativeIndent="0" justifyLastLine="0" shrinkToFit="0" mergeCell="0" readingOrder="0"/>
    </dxf>
    <dxf>
      <alignment horizontal="center" vertical="center" textRotation="0" wrapText="0" indent="0" relativeIndent="0" justifyLastLine="0" shrinkToFit="0" mergeCell="0" readingOrder="0"/>
    </dxf>
    <dxf>
      <numFmt numFmtId="1" formatCode="0"/>
      <alignment horizontal="center" vertical="center" textRotation="0" wrapText="0" indent="0" relativeIndent="0" justifyLastLine="0" shrinkToFit="0" mergeCell="0" readingOrder="0"/>
    </dxf>
    <dxf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numFmt numFmtId="0" formatCode="General"/>
      <fill>
        <patternFill patternType="solid">
          <fgColor indexed="64"/>
          <bgColor rgb="FF00B0F0"/>
        </patternFill>
      </fill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alignment horizontal="center" vertical="center" textRotation="0" wrapText="0" indent="0" relativeIndent="0" justifyLastLine="0" shrinkToFit="0" mergeCell="0" readingOrder="0"/>
    </dxf>
    <dxf>
      <alignment horizontal="center" vertical="center" textRotation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numFmt numFmtId="164" formatCode="_-* #,##0_-;_-* #,##0\-;_-* &quot;-&quot;??_-;_-@_-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0" formatCode="General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center" textRotation="0" wrapText="0" indent="0" relativeIndent="0" justifyLastLine="0" shrinkToFit="0" mergeCell="0" readingOrder="0"/>
    </dxf>
    <dxf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numFmt numFmtId="164" formatCode="_-* #,##0_-;_-* #,##0\-;_-* &quot;-&quot;??_-;_-@_-"/>
      <alignment horizontal="center" vertical="center" textRotation="0" wrapText="0" indent="0" relativeIndent="0" justifyLastLine="0" shrinkToFit="0" mergeCell="0" readingOrder="0"/>
    </dxf>
    <dxf>
      <alignment horizontal="center" vertical="center" textRotation="0" wrapText="0" indent="0" relativeIndent="0" justifyLastLine="0" shrinkToFit="0" mergeCell="0" readingOrder="0"/>
    </dxf>
    <dxf>
      <numFmt numFmtId="0" formatCode="General"/>
      <alignment horizontal="center" vertical="center" textRotation="0" wrapText="0" indent="0" relativeIndent="0" justifyLastLine="0" shrinkToFit="0" mergeCell="0" readingOrder="0"/>
    </dxf>
    <dxf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-* #,##0_-;_-* #,##0\-;_-* &quot;-&quot;??_-;_-@_-"/>
      <fill>
        <patternFill patternType="solid">
          <fgColor indexed="64"/>
          <bgColor rgb="FFFFFF00"/>
        </patternFill>
      </fill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numFmt numFmtId="0" formatCode="General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numFmt numFmtId="164" formatCode="_-* #,##0_-;_-* #,##0\-;_-* &quot;-&quot;??_-;_-@_-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0" formatCode="General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numFmt numFmtId="0" formatCode="General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-* #,##0_-;_-* #,##0\-;_-* &quot;-&quot;??_-;_-@_-"/>
      <fill>
        <patternFill patternType="solid">
          <fgColor indexed="64"/>
          <bgColor rgb="FFFFFF00"/>
        </patternFill>
      </fill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0" formatCode="General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numFmt numFmtId="164" formatCode="_-* #,##0_-;_-* #,##0\-;_-* &quot;-&quot;??_-;_-@_-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numFmt numFmtId="0" formatCode="General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numFmt numFmtId="0" formatCode="General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-* #,##0_-;_-* #,##0\-;_-* &quot;-&quot;??_-;_-@_-"/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relativeIndent="0" justifyLastLine="0" shrinkToFit="0" mergeCell="0" readingOrder="0"/>
    </dxf>
    <dxf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numFmt numFmtId="0" formatCode="General"/>
      <alignment horizontal="center" vertical="center" textRotation="0" wrapText="0" indent="0" relativeIndent="0" justifyLastLine="0" shrinkToFit="0" mergeCell="0" readingOrder="0"/>
    </dxf>
    <dxf>
      <alignment horizontal="center" vertical="center" textRotation="0" wrapText="0" indent="0" relativeIndent="0" justifyLastLine="0" shrinkToFit="0" mergeCell="0" readingOrder="0"/>
    </dxf>
    <dxf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alignment horizontal="center" vertical="center" textRotation="0" wrapText="0" indent="0" relativeIndent="0" justifyLastLine="0" shrinkToFit="0" mergeCell="0" readingOrder="0"/>
    </dxf>
    <dxf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fill>
        <patternFill patternType="solid">
          <fgColor indexed="64"/>
          <bgColor rgb="FF00B0F0"/>
        </patternFill>
      </fill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alignment horizontal="center" vertical="center" textRotation="0" wrapText="0" indent="0" relativeIndent="0" justifyLastLine="0" shrinkToFit="0" mergeCell="0" readingOrder="0"/>
    </dxf>
    <dxf>
      <alignment horizontal="center" vertical="center" textRotation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-* #,##0_-;_-* #,##0\-;_-* &quot;-&quot;??_-;_-@_-"/>
      <alignment horizontal="center" vertical="center" textRotation="0" wrapText="0" indent="0" relativeIndent="0" justifyLastLine="0" shrinkToFit="0" readingOrder="0"/>
    </dxf>
    <dxf>
      <alignment horizontal="center" vertical="center" textRotation="0" indent="0" relativeIndent="255" justifyLastLine="0" shrinkToFit="0" readingOrder="0"/>
    </dxf>
    <dxf>
      <numFmt numFmtId="0" formatCode="General"/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numFmt numFmtId="0" formatCode="General"/>
      <alignment horizontal="center" vertical="center" textRotation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alignment horizontal="center" vertical="center" textRotation="0" wrapText="0" indent="0" relativeIndent="0" justifyLastLine="0" shrinkToFit="0" mergeCell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numFmt numFmtId="164" formatCode="_-* #,##0_-;_-* #,##0\-;_-* &quot;-&quot;??_-;_-@_-"/>
      <alignment horizontal="center" vertical="center" textRotation="0" wrapText="0" indent="0" relativeIndent="0" justifyLastLine="0" shrinkToFit="0" readingOrder="0"/>
    </dxf>
    <dxf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color rgb="FFFF0000"/>
        <name val="Arial"/>
        <scheme val="minor"/>
      </font>
      <numFmt numFmtId="0" formatCode="General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alignment horizontal="center" vertical="center" textRotation="0" wrapText="0" inden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FF0000"/>
        <name val="Arial"/>
        <scheme val="minor"/>
      </font>
      <alignment horizontal="center" vertical="center" textRotation="0" wrapText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numFmt numFmtId="164" formatCode="_-* #,##0_-;_-* #,##0\-;_-* &quot;-&quot;??_-;_-@_-"/>
      <fill>
        <patternFill patternType="solid">
          <fgColor indexed="64"/>
          <bgColor rgb="FFFFFF00"/>
        </patternFill>
      </fill>
      <alignment horizontal="center" vertical="center" textRotation="0" wrapText="0" indent="0" relativeIndent="0" justifyLastLine="0" shrinkToFit="0" readingOrder="0"/>
    </dxf>
    <dxf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color rgb="FFFF0000"/>
        <name val="Arial"/>
        <scheme val="minor"/>
      </font>
      <numFmt numFmtId="0" formatCode="General"/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color rgb="FFFF0000"/>
        <name val="Arial"/>
        <scheme val="minor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alignment horizontal="center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alignment horizontal="center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alignment horizontal="center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-* #,##0_-;_-* #,##0\-;_-* &quot;-&quot;??_-;_-@_-"/>
      <alignment horizontal="center" vertical="center" textRotation="0" wrapText="0" indent="0" relativeIndent="0" justifyLastLine="0" shrinkToFit="0" readingOrder="0"/>
    </dxf>
    <dxf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color rgb="FFFF0000"/>
        <name val="Arial"/>
        <scheme val="minor"/>
      </font>
      <numFmt numFmtId="0" formatCode="General"/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color rgb="FFFF0000"/>
        <name val="Arial"/>
        <scheme val="minor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color rgb="FFFF0000"/>
        <name val="Arial"/>
        <scheme val="minor"/>
      </font>
      <alignment horizontal="center" vertical="center" textRotation="0" wrapText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-* #,##0_-;_-* #,##0\-;_-* &quot;-&quot;??_-;_-@_-"/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-* #,##0_-;_-* #,##0\-;_-* &quot;-&quot;??_-;_-@_-"/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-* #,##0_-;_-* #,##0\-;_-* &quot;-&quot;??_-;_-@_-"/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relativeIndent="0" justifyLastLine="0" shrinkToFit="0" readingOrder="0"/>
    </dxf>
    <dxf>
      <alignment horizontal="center" vertical="center" textRotation="0" indent="0" relativeIndent="255" justifyLastLine="0" shrinkToFit="0" readingOrder="0"/>
    </dxf>
    <dxf>
      <numFmt numFmtId="0" formatCode="General"/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numFmt numFmtId="0" formatCode="General"/>
      <fill>
        <patternFill patternType="solid">
          <fgColor indexed="64"/>
          <bgColor rgb="FF00B0F0"/>
        </patternFill>
      </fill>
      <alignment horizontal="center" vertical="center" textRotation="0" wrapText="0" indent="0" relativeIndent="0" justifyLastLine="0" shrinkToFit="0" mergeCell="0" readingOrder="0"/>
    </dxf>
    <dxf>
      <alignment horizontal="center" vertical="center" textRotation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  <alignment horizontal="center" vertical="center" textRotation="0" wrapText="0" indent="0" relativeIndent="0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-* #,##0_-;_-* #,##0\-;_-* &quot;-&quot;??_-;_-@_-"/>
      <alignment horizontal="center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-* #,##0_-;_-* #,##0\-;_-* &quot;-&quot;??_-;_-@_-"/>
      <alignment horizontal="center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-* #,##0_-;_-* #,##0\-;_-* &quot;-&quot;??_-;_-@_-"/>
      <alignment horizontal="center" vertical="center" textRotation="0" wrapText="0" indent="0" relativeIndent="0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-* #,##0_-;_-* #,##0\-;_-* &quot;-&quot;??_-;_-@_-"/>
      <alignment horizontal="center" vertical="center" textRotation="0" wrapText="0" indent="0" relativeIndent="0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-* #,##0_-;_-* #,##0\-;_-* &quot;-&quot;??_-;_-@_-"/>
      <alignment horizontal="center" vertical="center" textRotation="0" wrapText="0" indent="0" relativeIndent="0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-* #,##0_-;_-* #,##0\-;_-* &quot;-&quot;??_-;_-@_-"/>
      <alignment horizontal="center" vertical="center" textRotation="0" wrapText="0" indent="0" relativeIndent="0" justifyLastLine="0" shrinkToFit="0" readingOrder="0"/>
    </dxf>
    <dxf>
      <alignment horizontal="center" vertical="center" textRotation="0" indent="0" relativeIndent="255" justifyLastLine="0" shrinkToFit="0" readingOrder="0"/>
    </dxf>
    <dxf>
      <numFmt numFmtId="0" formatCode="General"/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numFmt numFmtId="0" formatCode="General"/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wrapText="0" indent="0" relativeIndent="0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3" displayName="Table3" ref="A1:BD8" totalsRowShown="0" headerRowDxfId="240" dataDxfId="239">
  <autoFilter ref="A1:BD8"/>
  <tableColumns count="56">
    <tableColumn id="1" name="ردیف" dataDxfId="238"/>
    <tableColumn id="62" name="شماره تفاهم نامه" dataDxfId="237"/>
    <tableColumn id="2" name="نام و _x000a_نام خانوادگی" dataDxfId="236"/>
    <tableColumn id="3" name="قدرت _x000a_نیروگاه(kw)" dataDxfId="235"/>
    <tableColumn id="4" name="آدرس" dataDxfId="234"/>
    <tableColumn id="5" name="شماره_x000a_ اشتراک(کنتور)" dataDxfId="233"/>
    <tableColumn id="6" name="مدیریت _x000a_توزیع" dataDxfId="232"/>
    <tableColumn id="7" name="تاریخ _x000a_نصب" dataDxfId="231"/>
    <tableColumn id="8" name="شماره_x000a_ قرارداد" dataDxfId="230"/>
    <tableColumn id="9" name="تاریخ مبادله_x000a_ قرارداد" dataDxfId="229"/>
    <tableColumn id="10" name="نرخ خرید_x000a_ (ریال)" dataDxfId="228"/>
    <tableColumn id="11" name="شماره بدنه _x000a_کنتور" dataDxfId="227"/>
    <tableColumn id="12" name="از تاریخ1" dataDxfId="226"/>
    <tableColumn id="13" name="تا تاریخ1" dataDxfId="225"/>
    <tableColumn id="14" name="قرائت _x000a_قبلی" dataDxfId="224"/>
    <tableColumn id="15" name="قرائت_x000a_ فعلی" dataDxfId="223"/>
    <tableColumn id="16" name="انرژی _x000a_تولیدی1" dataDxfId="222">
      <calculatedColumnFormula>Table3[[#This Row],[قرائت
 فعلی]]-Table3[[#This Row],[قرائت 
قبلی]]</calculatedColumnFormula>
    </tableColumn>
    <tableColumn id="17" name="تاریخ ارسال _x000a_صورتحساب_x000a_ به ساتبا" dataDxfId="221"/>
    <tableColumn id="18" name="مبلغ واریزی_x000a_ به مشترک (ریال)" dataDxfId="220"/>
    <tableColumn id="20" name="از تاریخ" dataDxfId="219"/>
    <tableColumn id="21" name="تا تاریخ" dataDxfId="218"/>
    <tableColumn id="22" name="قرائت _x000a_قبلی2" dataDxfId="217"/>
    <tableColumn id="23" name="قرائت_x000a_ فعلی2" dataDxfId="216"/>
    <tableColumn id="24" name="انرژی _x000a_تولیدی16" dataDxfId="215"/>
    <tableColumn id="25" name="تاریخ ارسال _x000a_صورتحساب_x000a_ به ساتبا7" dataDxfId="214"/>
    <tableColumn id="26" name="مبلغ واریزی_x000a_ به مشترک (ریال)8" dataDxfId="213"/>
    <tableColumn id="28" name="از تاریخ13" dataDxfId="212"/>
    <tableColumn id="29" name="تا تاریخ14" dataDxfId="211"/>
    <tableColumn id="30" name="قرائت _x000a_قبلی5" dataDxfId="210"/>
    <tableColumn id="31" name="قرائت_x000a_ فعلی6" dataDxfId="209"/>
    <tableColumn id="32" name="انرژی _x000a_تولیدی17" dataDxfId="208">
      <calculatedColumnFormula>Table3[[#This Row],[قرائت
 فعلی6]]-Table3[[#This Row],[قرائت 
قبلی5]]</calculatedColumnFormula>
    </tableColumn>
    <tableColumn id="33" name="تاریخ ارسال _x000a_صورتحساب_x000a_ به ساتبا8" dataDxfId="207"/>
    <tableColumn id="34" name="مبلغ واریزی_x000a_ به مشترک (ریال)9" dataDxfId="206" dataCellStyle="Comma"/>
    <tableColumn id="36" name="از تاریخ14" dataDxfId="205"/>
    <tableColumn id="37" name="تا تاریخ15" dataDxfId="204"/>
    <tableColumn id="38" name="قرائت _x000a_قبلی6" dataDxfId="203"/>
    <tableColumn id="39" name="قرائت_x000a_ فعلی7" dataDxfId="202"/>
    <tableColumn id="40" name="انرژی _x000a_تولیدی18" dataDxfId="201"/>
    <tableColumn id="41" name="تاریخ ارسال _x000a_صورتحساب_x000a_ به ساتبا9" dataDxfId="200"/>
    <tableColumn id="42" name="مبلغ واریزی_x000a_ به مشترک (ریال)10" dataDxfId="199" dataCellStyle="Comma"/>
    <tableColumn id="44" name="از تاریخ142" dataDxfId="198"/>
    <tableColumn id="45" name="تا تاریخ153" dataDxfId="197"/>
    <tableColumn id="46" name="قرائت _x000a_قبلی64" dataDxfId="196"/>
    <tableColumn id="47" name="قرائت_x000a_ فعلی75" dataDxfId="195"/>
    <tableColumn id="48" name="انرژی _x000a_تولیدی186" dataDxfId="194"/>
    <tableColumn id="49" name="تاریخ ارسال _x000a_صورتحساب_x000a_ به ساتبا97" dataDxfId="193"/>
    <tableColumn id="50" name="مبلغ واریزی_x000a_ به مشترک (ریال)108" dataDxfId="192" dataCellStyle="Comma"/>
    <tableColumn id="52" name="از تاریخ1410" dataDxfId="191"/>
    <tableColumn id="53" name="تا تاریخ1511" dataDxfId="190"/>
    <tableColumn id="54" name="قرائت _x000a_قبلی612" dataDxfId="189"/>
    <tableColumn id="55" name="قرائت_x000a_ فعلی713" dataDxfId="188"/>
    <tableColumn id="56" name="انرژی _x000a_تولیدی1814" dataDxfId="187"/>
    <tableColumn id="57" name="تاریخ ارسال _x000a_صورتحساب_x000a_ به ساتبا915" dataDxfId="186"/>
    <tableColumn id="58" name="مبلغ واریزی_x000a_ به مشترک (ریال) علی الحساب" dataDxfId="185" dataCellStyle="Comma"/>
    <tableColumn id="63" name="مبلغ واریزی_x000a_ به مشترک (ریال) علی الحساب2" dataDxfId="184" dataCellStyle="Comma"/>
    <tableColumn id="60" name="مبلغ واریزی_x000a_ به مشترک (ریال)قطعی" dataDxfId="183" dataCellStyle="Comma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2" name="Table35" displayName="Table35" ref="A1:BD33" totalsRowShown="0" headerRowDxfId="182" dataDxfId="181">
  <autoFilter ref="A1:BD33">
    <filterColumn colId="1"/>
    <filterColumn colId="3"/>
    <filterColumn colId="4"/>
    <filterColumn colId="6"/>
  </autoFilter>
  <tableColumns count="56">
    <tableColumn id="1" name="ردیف" dataDxfId="180"/>
    <tableColumn id="62" name="شماره تفاهم نامه" dataDxfId="179"/>
    <tableColumn id="2" name="نام و _x000a_نام خانوادگی" dataDxfId="178"/>
    <tableColumn id="4" name="جمع کل _x000a_انرژی_x000a_ماهیانه" dataDxfId="177">
      <calculatedColumnFormula>Table35[[#This Row],[قرائت
 فعلی713]]</calculatedColumnFormula>
    </tableColumn>
    <tableColumn id="3" name="قدرت _x000a_نیروگاه(kw)" dataDxfId="176"/>
    <tableColumn id="5" name="شماره_x000a_ اشتراک(کنتور)" dataDxfId="175"/>
    <tableColumn id="6" name="مدیریت _x000a_توزیع" dataDxfId="174"/>
    <tableColumn id="7" name="تاریخ _x000a_نصب" dataDxfId="173"/>
    <tableColumn id="8" name="شماره_x000a_ قرارداد" dataDxfId="172"/>
    <tableColumn id="9" name="تاریخ مبادله_x000a_ قرارداد" dataDxfId="171"/>
    <tableColumn id="10" name="نرخ خرید_x000a_ (ریال)" dataDxfId="170"/>
    <tableColumn id="11" name="شماره بدنه _x000a_کنتور" dataDxfId="169"/>
    <tableColumn id="12" name="از تاریخ1" dataDxfId="168"/>
    <tableColumn id="13" name="تا تاریخ1" dataDxfId="167"/>
    <tableColumn id="14" name="قرائت _x000a_قبلی" dataDxfId="166"/>
    <tableColumn id="15" name="قرائت_x000a_ فعلی" dataDxfId="165"/>
    <tableColumn id="16" name="انرژی _x000a_تولیدی1" dataDxfId="164">
      <calculatedColumnFormula>Table35[[#This Row],[قرائت
 فعلی]]-Table35[[#This Row],[قرائت 
قبلی]]</calculatedColumnFormula>
    </tableColumn>
    <tableColumn id="17" name="تاریخ ارسال _x000a_صورتحساب_x000a_ به ساتبا" dataDxfId="163"/>
    <tableColumn id="18" name="مبلغ واریزی_x000a_ به مشترک (ریال) علی الحساب" dataDxfId="162" dataCellStyle="Comma"/>
    <tableColumn id="63" name="مبلغ واریزی_x000a_ به مشترک (ریال) علی الحساب2" dataDxfId="161" dataCellStyle="Comma"/>
    <tableColumn id="61" name="مبلغ واریزی_x000a_ به مشترک (ریال) قطعی" dataDxfId="160" dataCellStyle="Comma"/>
    <tableColumn id="20" name="از تاریخ" dataDxfId="159"/>
    <tableColumn id="21" name="تا تاریخ" dataDxfId="158"/>
    <tableColumn id="22" name="قرائت _x000a_قبلی2" dataDxfId="157"/>
    <tableColumn id="23" name="قرائت_x000a_ فعلی2" dataDxfId="156"/>
    <tableColumn id="24" name="انرژی _x000a_تولیدی16" dataDxfId="155">
      <calculatedColumnFormula>Table35[[#This Row],[قرائت
 فعلی2]]-Table35[[#This Row],[قرائت 
قبلی2]]</calculatedColumnFormula>
    </tableColumn>
    <tableColumn id="25" name="تاریخ ارسال _x000a_صورتحساب_x000a_ به ساتبا7" dataDxfId="154"/>
    <tableColumn id="26" name="مبلغ واریزی_x000a_ به مشترک (ریال)8" dataDxfId="153" dataCellStyle="Comma"/>
    <tableColumn id="28" name="از تاریخ13" dataDxfId="152"/>
    <tableColumn id="29" name="تا تاریخ14" dataDxfId="151"/>
    <tableColumn id="30" name="قرائت _x000a_قبلی5" dataDxfId="150"/>
    <tableColumn id="31" name="قرائت_x000a_ فعلی6" dataDxfId="149"/>
    <tableColumn id="32" name="انرژی _x000a_تولیدی17" dataDxfId="148">
      <calculatedColumnFormula>Table35[[#This Row],[قرائت
 فعلی6]]-Table35[[#This Row],[قرائت 
قبلی5]]</calculatedColumnFormula>
    </tableColumn>
    <tableColumn id="33" name="تاریخ ارسال _x000a_صورتحساب_x000a_ به ساتبا8" dataDxfId="147"/>
    <tableColumn id="34" name="مبلغ واریزی_x000a_ به مشترک (ریال)9" dataDxfId="146" dataCellStyle="Comma"/>
    <tableColumn id="36" name="از تاریخ14" dataDxfId="145"/>
    <tableColumn id="37" name="تا تاریخ15" dataDxfId="144"/>
    <tableColumn id="38" name="قرائت _x000a_قبلی6" dataDxfId="143"/>
    <tableColumn id="39" name="قرائت_x000a_ فعلی7" dataDxfId="142"/>
    <tableColumn id="40" name="انرژی _x000a_تولیدی18" dataDxfId="141">
      <calculatedColumnFormula>Table35[[#This Row],[قرائت
 فعلی7]]-Table35[[#This Row],[قرائت 
قبلی6]]</calculatedColumnFormula>
    </tableColumn>
    <tableColumn id="41" name="تاریخ ارسال _x000a_صورتحساب_x000a_ به ساتبا9" dataDxfId="140"/>
    <tableColumn id="42" name="مبلغ واریزی_x000a_ به مشترک (ریال)10" dataDxfId="139" dataCellStyle="Comma"/>
    <tableColumn id="44" name="از تاریخ142" dataDxfId="138"/>
    <tableColumn id="45" name="تا تاریخ153" dataDxfId="137"/>
    <tableColumn id="46" name="قرائت _x000a_قبلی64" dataDxfId="136"/>
    <tableColumn id="47" name="قرائت_x000a_ فعلی75" dataDxfId="135"/>
    <tableColumn id="48" name="انرژی _x000a_تولیدی186" dataDxfId="134">
      <calculatedColumnFormula>Table35[[#This Row],[قرائت
 فعلی75]]-Table35[[#This Row],[قرائت 
قبلی64]]</calculatedColumnFormula>
    </tableColumn>
    <tableColumn id="49" name="تاریخ ارسال _x000a_صورتحساب_x000a_ به ساتبا97" dataDxfId="133"/>
    <tableColumn id="50" name="مبلغ واریزی_x000a_ به مشترک (ریال)108" dataDxfId="132"/>
    <tableColumn id="52" name="از تاریخ1410" dataDxfId="131"/>
    <tableColumn id="53" name="تا تاریخ1511" dataDxfId="130"/>
    <tableColumn id="54" name="قرائت _x000a_قبلی612" dataDxfId="129"/>
    <tableColumn id="55" name="قرائت_x000a_ فعلی713" dataDxfId="128"/>
    <tableColumn id="56" name="انرژی _x000a_تولیدی1814" dataDxfId="127">
      <calculatedColumnFormula>Table35[[#This Row],[قرائت
 فعلی713]]-Table35[[#This Row],[قرائت 
قبلی612]]</calculatedColumnFormula>
    </tableColumn>
    <tableColumn id="57" name="تاریخ ارسال _x000a_صورتحساب_x000a_ به ساتبا915" dataDxfId="126"/>
    <tableColumn id="58" name="مبلغ واریزی_x000a_ به مشترک (ریال)1016" dataDxfId="125" dataCellStyle="Comma"/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id="3" name="Table354" displayName="Table354" ref="A1:BJ40" totalsRowShown="0" headerRowDxfId="124">
  <autoFilter ref="A1:BJ40">
    <filterColumn colId="1"/>
    <filterColumn colId="3"/>
    <filterColumn colId="4"/>
    <filterColumn colId="6"/>
    <filterColumn colId="40"/>
    <filterColumn colId="56"/>
    <filterColumn colId="57"/>
    <filterColumn colId="58"/>
    <filterColumn colId="59"/>
    <filterColumn colId="60"/>
    <filterColumn colId="61"/>
  </autoFilter>
  <tableColumns count="62">
    <tableColumn id="1" name="ردیف" dataDxfId="123"/>
    <tableColumn id="62" name="شماره تفاهم نامه" dataDxfId="122"/>
    <tableColumn id="2" name="نام و _x000a_نام خانوادگی" dataDxfId="121"/>
    <tableColumn id="60" name="جمع کل _x000a_انرژی_x000a_ماهیانه" dataDxfId="120">
      <calculatedColumnFormula>Table354[[#This Row],[انرژی 
تولیدی1814]]+Table354[[#This Row],[انرژی 
تولیدی186]]+Table354[[#This Row],[انرژی 
تولیدی18]]+Table354[[#This Row],[انرژی 
تولیدی17]]+Table354[[#This Row],[انرژی 
تولیدی16]]+Table354[[#This Row],[انرژی 
تولیدی1]]</calculatedColumnFormula>
    </tableColumn>
    <tableColumn id="3" name="قدرت _x000a_نیروگاه(kw)" dataDxfId="119"/>
    <tableColumn id="5" name="شماره_x000a_ اشتراک(کنتور)" dataDxfId="118"/>
    <tableColumn id="6" name="مدیریت _x000a_توزیع" dataDxfId="117"/>
    <tableColumn id="7" name="تاریخ _x000a_نصب" dataDxfId="116"/>
    <tableColumn id="8" name="شماره_x000a_ قرارداد" dataDxfId="115"/>
    <tableColumn id="9" name="تاریخ مبادله_x000a_ قرارداد" dataDxfId="114"/>
    <tableColumn id="10" name="نرخ خرید_x000a_ (ریال)" dataDxfId="113"/>
    <tableColumn id="11" name="شماره بدنه _x000a_کنتور" dataDxfId="112"/>
    <tableColumn id="12" name="از تاریخ1" dataDxfId="111"/>
    <tableColumn id="13" name="تا تاریخ1" dataDxfId="110"/>
    <tableColumn id="14" name="قرائت _x000a_قبلی" dataDxfId="109"/>
    <tableColumn id="15" name="قرائت_x000a_ فعلی" dataDxfId="108"/>
    <tableColumn id="16" name="انرژی _x000a_تولیدی1" dataDxfId="107">
      <calculatedColumnFormula>Table354[[#This Row],[قرائت
 فعلی]]-Table354[[#This Row],[قرائت 
قبلی]]</calculatedColumnFormula>
    </tableColumn>
    <tableColumn id="17" name="تاریخ ارسال _x000a_صورتحساب_x000a_ به ساتبا" dataDxfId="106"/>
    <tableColumn id="18" name="مبلغ واریزی_x000a_ به مشترک (ریال) علی الحساب" dataDxfId="105" dataCellStyle="Comma"/>
    <tableColumn id="63" name="مبلغ واریزی_x000a_ به مشترک (ریال) علی الحساب2" dataDxfId="104" dataCellStyle="Comma"/>
    <tableColumn id="61" name="مبلغ واریزی_x000a_ به مشترک (ریال) قطعی" dataDxfId="103" dataCellStyle="Comma">
      <calculatedColumnFormula>Table354[[#This Row],[مبلغ واریزی
 به مشترک (ریال) علی الحساب]]+Table354[[#This Row],[مبلغ واریزی
 به مشترک (ریال) علی الحساب2]]</calculatedColumnFormula>
    </tableColumn>
    <tableColumn id="20" name="از تاریخ" dataDxfId="102"/>
    <tableColumn id="21" name="تا تاریخ" dataDxfId="101"/>
    <tableColumn id="22" name="قرائت _x000a_قبلی2" dataDxfId="100"/>
    <tableColumn id="23" name="قرائت_x000a_ فعلی2" dataDxfId="99"/>
    <tableColumn id="24" name="انرژی _x000a_تولیدی16" dataDxfId="98">
      <calculatedColumnFormula>Table354[[#This Row],[قرائت
 فعلی2]]-Table354[[#This Row],[قرائت 
قبلی2]]</calculatedColumnFormula>
    </tableColumn>
    <tableColumn id="25" name="تاریخ ارسال _x000a_صورتحساب_x000a_ به ساتبا7" dataDxfId="97"/>
    <tableColumn id="26" name="مبلغ واریزی_x000a_ به مشترک (ریال)8" dataDxfId="96" dataCellStyle="Comma"/>
    <tableColumn id="28" name="از تاریخ13" dataDxfId="95"/>
    <tableColumn id="29" name="تا تاریخ14" dataDxfId="94"/>
    <tableColumn id="30" name="قرائت _x000a_قبلی5" dataDxfId="93"/>
    <tableColumn id="31" name="قرائت_x000a_ فعلی6" dataDxfId="92"/>
    <tableColumn id="32" name="انرژی _x000a_تولیدی17" dataDxfId="91">
      <calculatedColumnFormula>Table354[[#This Row],[قرائت
 فعلی6]]-Table354[[#This Row],[قرائت 
قبلی5]]</calculatedColumnFormula>
    </tableColumn>
    <tableColumn id="33" name="تاریخ ارسال _x000a_صورتحساب_x000a_ به ساتبا8" dataDxfId="90"/>
    <tableColumn id="34" name="مبلغ واریزی_x000a_ به مشترک (ریال)9" dataDxfId="89" dataCellStyle="Comma"/>
    <tableColumn id="36" name="از تاریخ14" dataDxfId="88"/>
    <tableColumn id="37" name="تا تاریخ15" dataDxfId="87"/>
    <tableColumn id="38" name="قرائت _x000a_قبلی6" dataDxfId="86"/>
    <tableColumn id="39" name="قرائت_x000a_ فعلی7" dataDxfId="85"/>
    <tableColumn id="40" name="انرژی _x000a_تولیدی18" dataDxfId="84"/>
    <tableColumn id="64" name="تاریخ ارسال _x000a_صورتحساب_x000a_ به ساتبا82" dataDxfId="83"/>
    <tableColumn id="42" name="مبلغ واریزی_x000a_ به مشترک (ریال)10" dataDxfId="82" dataCellStyle="Comma"/>
    <tableColumn id="44" name="از تاریخ142" dataDxfId="81"/>
    <tableColumn id="45" name="تا تاریخ153" dataDxfId="80"/>
    <tableColumn id="46" name="قرائت _x000a_قبلی64" dataDxfId="79"/>
    <tableColumn id="47" name="قرائت_x000a_ فعلی75" dataDxfId="78"/>
    <tableColumn id="48" name="انرژی _x000a_تولیدی186" dataDxfId="77"/>
    <tableColumn id="49" name="تاریخ ارسال _x000a_صورتحساب_x000a_ به ساتبا97" dataDxfId="76"/>
    <tableColumn id="50" name="مبلغ واریزی_x000a_ به مشترک (ریال)108" dataDxfId="75" dataCellStyle="Comma"/>
    <tableColumn id="52" name="از تاریخ1410" dataDxfId="74"/>
    <tableColumn id="53" name="تا تاریخ1511" dataDxfId="73"/>
    <tableColumn id="54" name="قرائت _x000a_قبلی612" dataDxfId="72"/>
    <tableColumn id="55" name="قرائت_x000a_ فعلی713" dataDxfId="71"/>
    <tableColumn id="56" name="انرژی _x000a_تولیدی1814" dataDxfId="70">
      <calculatedColumnFormula>Table354[[#This Row],[قرائت
 فعلی713]]-Table354[[#This Row],[قرائت 
قبلی612]]</calculatedColumnFormula>
    </tableColumn>
    <tableColumn id="57" name="تاریخ ارسال _x000a_صورتحساب_x000a_ به ساتبا915" dataDxfId="69"/>
    <tableColumn id="58" name="مبلغ واریزی_x000a_ به مشترک (ریال)1016" dataDxfId="68" dataCellStyle="Comma"/>
    <tableColumn id="69" name="از تاریخ2" dataDxfId="67"/>
    <tableColumn id="70" name="تا تاریخ3" dataDxfId="66"/>
    <tableColumn id="71" name="قرائت _x000a_قبلی4" dataDxfId="65"/>
    <tableColumn id="72" name="قرائت_x000a_ فعلی5" dataDxfId="64"/>
    <tableColumn id="73" name="انرژی _x000a_تولیدی" dataDxfId="63"/>
    <tableColumn id="75" name="مبلغ واریزی_x000a_ به مشترک (ریال)" dataDxfId="62" dataCellStyle="Comma"/>
  </tableColumns>
  <tableStyleInfo name="TableStyleLight18" showFirstColumn="0" showLastColumn="0" showRowStripes="1" showColumnStripes="0"/>
</table>
</file>

<file path=xl/tables/table4.xml><?xml version="1.0" encoding="utf-8"?>
<table xmlns="http://schemas.openxmlformats.org/spreadsheetml/2006/main" id="4" name="Table3545" displayName="Table3545" ref="A1:BI45" totalsRowShown="0" headerRowDxfId="61">
  <autoFilter ref="A1:BI45">
    <filterColumn colId="1"/>
    <filterColumn colId="3"/>
    <filterColumn colId="4"/>
    <filterColumn colId="6"/>
  </autoFilter>
  <tableColumns count="61">
    <tableColumn id="1" name="ردیف" dataDxfId="60"/>
    <tableColumn id="62" name="شماره تفاهم نامه" dataDxfId="59"/>
    <tableColumn id="2" name="نام و _x000a_نام خانوادگی" dataDxfId="58"/>
    <tableColumn id="60" name="جمع کل _x000a_انرژی_x000a_ماهیانه" dataDxfId="57">
      <calculatedColumnFormula>Table3545[[#This Row],[انرژی 
تولیدی1814]]+Table3545[[#This Row],[انرژی 
تولیدی]]+Table3545[[#This Row],[انرژی 
تولیدی6]]+Table3545[[#This Row],[انرژی 
تولیدی7]]+Table3545[[#This Row],[انرژی 
تولیدی8]]+Table3545[[#This Row],[انرژی 
تولیدی9]]+Table3545[[#This Row],[انرژی 
تولیدی10]]</calculatedColumnFormula>
    </tableColumn>
    <tableColumn id="3" name="قدرت _x000a_نیروگاه(kw)" dataDxfId="56"/>
    <tableColumn id="5" name="شماره_x000a_ اشتراک(کنتور)" dataDxfId="55"/>
    <tableColumn id="6" name="مدیریت _x000a_توزیع" dataDxfId="54"/>
    <tableColumn id="7" name="تاریخ _x000a_نصب" dataDxfId="53"/>
    <tableColumn id="8" name="شماره_x000a_ قرارداد" dataDxfId="52"/>
    <tableColumn id="9" name="تاریخ مبادله_x000a_ قرارداد" dataDxfId="51"/>
    <tableColumn id="10" name="نرخ خرید_x000a_ (ریال)" dataDxfId="50"/>
    <tableColumn id="52" name="از تاریخ1410" dataDxfId="49"/>
    <tableColumn id="53" name="تا تاریخ1511" dataDxfId="48"/>
    <tableColumn id="54" name="قرائت _x000a_قبلی612" dataDxfId="47"/>
    <tableColumn id="55" name="قرائت_x000a_ فعلی713" dataDxfId="46"/>
    <tableColumn id="56" name="انرژی _x000a_تولیدی1814" dataDxfId="45">
      <calculatedColumnFormula>Table3545[[#This Row],[قرائت
 فعلی713]]-Table3545[[#This Row],[قرائت 
قبلی612]]</calculatedColumnFormula>
    </tableColumn>
    <tableColumn id="57" name="تاریخ ارسال _x000a_صورتحساب_x000a_ به ساتبا915" dataDxfId="44"/>
    <tableColumn id="58" name="مبلغ واریزی_x000a_ به مشترک (ریال)1016" dataDxfId="43" dataCellStyle="Comma"/>
    <tableColumn id="59" name="مبلغ حق الزحمه_x000a_ از طرف ساتبا (ریال)1117" dataDxfId="42" dataCellStyle="Comma"/>
    <tableColumn id="4" name="از تاریخ" dataDxfId="41" dataCellStyle="Comma"/>
    <tableColumn id="11" name="تا تاریخ" dataDxfId="40" dataCellStyle="Comma"/>
    <tableColumn id="12" name="قرائت _x000a_قبلی" dataDxfId="39" dataCellStyle="Comma"/>
    <tableColumn id="13" name="قرائت_x000a_ فعلی" dataDxfId="38" dataCellStyle="Comma"/>
    <tableColumn id="14" name="انرژی _x000a_تولیدی" dataDxfId="37" dataCellStyle="Comma">
      <calculatedColumnFormula>Table3545[[#This Row],[قرائت
 فعلی]]-Table3545[[#This Row],[قرائت 
قبلی]]</calculatedColumnFormula>
    </tableColumn>
    <tableColumn id="15" name="تاریخ ارسال _x000a_صورتحساب_x000a_ به ساتبا" dataDxfId="36" dataCellStyle="Comma"/>
    <tableColumn id="16" name="مبلغ واریزی_x000a_ به مشترک (ریال)" dataDxfId="35" dataCellStyle="Comma"/>
    <tableColumn id="18" name="از تاریخ2" dataDxfId="34" dataCellStyle="Comma"/>
    <tableColumn id="19" name="تا تاریخ3" dataDxfId="33" dataCellStyle="Comma"/>
    <tableColumn id="20" name="قرائت _x000a_قبلی4" dataDxfId="32" dataCellStyle="Comma"/>
    <tableColumn id="21" name="قرائت_x000a_ فعلی5" dataDxfId="31" dataCellStyle="Comma"/>
    <tableColumn id="22" name="انرژی _x000a_تولیدی6" dataDxfId="30" dataCellStyle="Comma">
      <calculatedColumnFormula>Table3545[[#This Row],[قرائت
 فعلی5]]-Table3545[[#This Row],[قرائت 
قبلی4]]</calculatedColumnFormula>
    </tableColumn>
    <tableColumn id="23" name="تاریخ ارسال _x000a_صورتحساب_x000a_ به ساتبا7" dataDxfId="29" dataCellStyle="Comma"/>
    <tableColumn id="24" name="مبلغ واریزی_x000a_ به مشترک (ریال)8" dataDxfId="28" dataCellStyle="Comma"/>
    <tableColumn id="26" name="از تاریخ3" dataDxfId="27" dataCellStyle="Comma"/>
    <tableColumn id="27" name="تا تاریخ4" dataDxfId="26" dataCellStyle="Comma"/>
    <tableColumn id="28" name="قرائت _x000a_قبلی5" dataDxfId="25" dataCellStyle="Comma"/>
    <tableColumn id="29" name="قرائت_x000a_ فعلی6" dataDxfId="24" dataCellStyle="Comma"/>
    <tableColumn id="30" name="انرژی _x000a_تولیدی7" dataDxfId="23" dataCellStyle="Comma">
      <calculatedColumnFormula>Table3545[[#This Row],[قرائت
 فعلی6]]-Table3545[[#This Row],[قرائت 
قبلی5]]</calculatedColumnFormula>
    </tableColumn>
    <tableColumn id="31" name="تاریخ ارسال _x000a_صورتحساب_x000a_ به ساتبا8" dataDxfId="22" dataCellStyle="Comma"/>
    <tableColumn id="32" name="مبلغ واریزی_x000a_ به مشترک (ریال)9" dataDxfId="21" dataCellStyle="Comma"/>
    <tableColumn id="34" name="از تاریخ4" dataDxfId="20" dataCellStyle="Comma"/>
    <tableColumn id="35" name="تا تاریخ5" dataDxfId="19" dataCellStyle="Comma"/>
    <tableColumn id="36" name="قرائت _x000a_قبلی6" dataDxfId="18" dataCellStyle="Comma"/>
    <tableColumn id="37" name="قرائت_x000a_ فعلی7" dataDxfId="17" dataCellStyle="Comma"/>
    <tableColumn id="38" name="انرژی _x000a_تولیدی8" dataDxfId="16" dataCellStyle="Comma">
      <calculatedColumnFormula>Table3545[[#This Row],[قرائت
 فعلی7]]-Table3545[[#This Row],[قرائت 
قبلی6]]</calculatedColumnFormula>
    </tableColumn>
    <tableColumn id="39" name="تاریخ ارسال _x000a_صورتحساب_x000a_ به ساتبا9" dataDxfId="15" dataCellStyle="Comma"/>
    <tableColumn id="40" name="مبلغ واریزی_x000a_ به مشترک (ریال)10" dataDxfId="14" dataCellStyle="Comma"/>
    <tableColumn id="42" name="از تاریخ5" dataDxfId="13" dataCellStyle="Comma"/>
    <tableColumn id="43" name="تا تاریخ6" dataDxfId="12" dataCellStyle="Comma"/>
    <tableColumn id="44" name="قرائت _x000a_قبلی7" dataDxfId="11" dataCellStyle="Comma"/>
    <tableColumn id="45" name="قرائت_x000a_ فعلی8" dataDxfId="10" dataCellStyle="Comma"/>
    <tableColumn id="46" name="انرژی _x000a_تولیدی9" dataDxfId="9" dataCellStyle="Comma">
      <calculatedColumnFormula>Table3545[[#This Row],[قرائت
 فعلی8]]-Table3545[[#This Row],[قرائت 
قبلی7]]</calculatedColumnFormula>
    </tableColumn>
    <tableColumn id="47" name="تاریخ ارسال _x000a_صورتحساب_x000a_ به ساتبا10" dataDxfId="8" dataCellStyle="Comma"/>
    <tableColumn id="48" name="مبلغ واریزی_x000a_ به مشترک (ریال)11" dataDxfId="7" dataCellStyle="Comma"/>
    <tableColumn id="50" name="از تاریخ6" dataDxfId="6" dataCellStyle="Comma"/>
    <tableColumn id="51" name="تا تاریخ7" dataDxfId="5" dataCellStyle="Comma"/>
    <tableColumn id="61" name="قرائت _x000a_قبلی8" dataDxfId="4" dataCellStyle="Comma"/>
    <tableColumn id="63" name="قرائت_x000a_ فعلی9" dataDxfId="3" dataCellStyle="Comma"/>
    <tableColumn id="64" name="انرژی _x000a_تولیدی10" dataDxfId="2" dataCellStyle="Comma">
      <calculatedColumnFormula>Table3545[[#This Row],[قرائت
 فعلی9]]-Table3545[[#This Row],[قرائت 
قبلی8]]</calculatedColumnFormula>
    </tableColumn>
    <tableColumn id="65" name="تاریخ ارسال _x000a_صورتحساب_x000a_ به ساتبا11" dataDxfId="1" dataCellStyle="Comma"/>
    <tableColumn id="66" name="مبلغ واریزی_x000a_ به مشترک (ریال)12" dataDxfId="0" dataCellStyle="Comma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G58"/>
  <sheetViews>
    <sheetView rightToLeft="1" zoomScale="70" zoomScaleNormal="70" workbookViewId="0">
      <pane xSplit="4" ySplit="1" topLeftCell="K2" activePane="bottomRight" state="frozen"/>
      <selection activeCell="Q83" sqref="Q83"/>
      <selection pane="topRight" activeCell="Q83" sqref="Q83"/>
      <selection pane="bottomLeft" activeCell="Q83" sqref="Q83"/>
      <selection pane="bottomRight" activeCell="L1" sqref="L1"/>
    </sheetView>
  </sheetViews>
  <sheetFormatPr defaultRowHeight="14.25"/>
  <cols>
    <col min="1" max="1" width="10.125" style="1" bestFit="1" customWidth="1"/>
    <col min="2" max="2" width="16.75" style="1" bestFit="1" customWidth="1"/>
    <col min="3" max="3" width="14.375" style="1" bestFit="1" customWidth="1"/>
    <col min="4" max="4" width="15" style="1" bestFit="1" customWidth="1"/>
    <col min="5" max="5" width="16.5" style="1" bestFit="1" customWidth="1"/>
    <col min="6" max="6" width="16.375" style="1" bestFit="1" customWidth="1"/>
    <col min="7" max="7" width="11.75" style="1" bestFit="1" customWidth="1"/>
    <col min="8" max="8" width="10.625" style="1" bestFit="1" customWidth="1"/>
    <col min="9" max="9" width="14.25" style="1" bestFit="1" customWidth="1"/>
    <col min="10" max="10" width="13.875" style="1" bestFit="1" customWidth="1"/>
    <col min="11" max="11" width="12.5" style="1" bestFit="1" customWidth="1"/>
    <col min="12" max="12" width="13.75" style="1" bestFit="1" customWidth="1"/>
    <col min="13" max="13" width="12.75" style="1" bestFit="1" customWidth="1"/>
    <col min="14" max="14" width="12.625" style="1" bestFit="1" customWidth="1"/>
    <col min="15" max="15" width="10.875" style="1" bestFit="1" customWidth="1"/>
    <col min="16" max="16" width="10.25" style="1" bestFit="1" customWidth="1"/>
    <col min="17" max="17" width="11.875" style="1" bestFit="1" customWidth="1"/>
    <col min="18" max="18" width="14.625" style="1" bestFit="1" customWidth="1"/>
    <col min="19" max="19" width="25.125" style="1" bestFit="1" customWidth="1"/>
    <col min="20" max="20" width="11.75" style="1" bestFit="1" customWidth="1"/>
    <col min="21" max="21" width="11.5" style="1" bestFit="1" customWidth="1"/>
    <col min="22" max="22" width="10.875" style="1" bestFit="1" customWidth="1"/>
    <col min="23" max="23" width="11.25" style="1" bestFit="1" customWidth="1"/>
    <col min="24" max="24" width="13" style="1" bestFit="1" customWidth="1"/>
    <col min="25" max="25" width="14.625" style="1" bestFit="1" customWidth="1"/>
    <col min="26" max="26" width="18.5" style="1" bestFit="1" customWidth="1"/>
    <col min="27" max="27" width="13.875" style="1" bestFit="1" customWidth="1"/>
    <col min="28" max="28" width="13.75" style="1" bestFit="1" customWidth="1"/>
    <col min="29" max="29" width="10.875" style="1" bestFit="1" customWidth="1"/>
    <col min="30" max="30" width="11.25" style="1" bestFit="1" customWidth="1"/>
    <col min="31" max="31" width="13" style="1" bestFit="1" customWidth="1"/>
    <col min="32" max="32" width="14.625" style="1" bestFit="1" customWidth="1"/>
    <col min="33" max="33" width="18.5" style="1" bestFit="1" customWidth="1"/>
    <col min="34" max="34" width="13.875" style="1" bestFit="1" customWidth="1"/>
    <col min="35" max="35" width="13.75" style="1" bestFit="1" customWidth="1"/>
    <col min="36" max="36" width="13.875" style="1" bestFit="1" customWidth="1"/>
    <col min="37" max="37" width="11.25" style="1" bestFit="1" customWidth="1"/>
    <col min="38" max="38" width="13" style="1" bestFit="1" customWidth="1"/>
    <col min="39" max="39" width="14.625" style="1" bestFit="1" customWidth="1"/>
    <col min="40" max="40" width="19.625" style="1" bestFit="1" customWidth="1"/>
    <col min="41" max="41" width="15" style="1" bestFit="1" customWidth="1"/>
    <col min="42" max="42" width="14.75" style="1" bestFit="1" customWidth="1"/>
    <col min="43" max="43" width="11.5" style="1" bestFit="1" customWidth="1"/>
    <col min="44" max="44" width="12.25" style="1" bestFit="1" customWidth="1"/>
    <col min="45" max="45" width="14" style="1" bestFit="1" customWidth="1"/>
    <col min="46" max="46" width="14.625" style="1" bestFit="1" customWidth="1"/>
    <col min="47" max="47" width="20.875" style="1" bestFit="1" customWidth="1"/>
    <col min="48" max="48" width="16" style="1" bestFit="1" customWidth="1"/>
    <col min="49" max="49" width="15.875" style="1" bestFit="1" customWidth="1"/>
    <col min="50" max="50" width="12.625" style="1" bestFit="1" customWidth="1"/>
    <col min="51" max="51" width="13.375" style="1" bestFit="1" customWidth="1"/>
    <col min="52" max="52" width="15.125" style="1" bestFit="1" customWidth="1"/>
    <col min="53" max="53" width="15.25" style="1" bestFit="1" customWidth="1"/>
    <col min="54" max="54" width="25.25" style="1" bestFit="1" customWidth="1"/>
    <col min="55" max="55" width="26.5" style="1" bestFit="1" customWidth="1"/>
    <col min="56" max="56" width="21" style="1" bestFit="1" customWidth="1"/>
    <col min="57" max="57" width="7.625" style="1" bestFit="1" customWidth="1"/>
    <col min="58" max="58" width="20.625" style="1" customWidth="1"/>
    <col min="59" max="59" width="15" style="1" bestFit="1" customWidth="1"/>
    <col min="60" max="16384" width="9" style="1"/>
  </cols>
  <sheetData>
    <row r="1" spans="1:59" ht="45">
      <c r="A1" s="1" t="s">
        <v>75</v>
      </c>
      <c r="B1" s="1" t="s">
        <v>76</v>
      </c>
      <c r="C1" s="2" t="s">
        <v>77</v>
      </c>
      <c r="D1" s="2" t="s">
        <v>78</v>
      </c>
      <c r="E1" s="1" t="s">
        <v>79</v>
      </c>
      <c r="F1" s="2" t="s">
        <v>80</v>
      </c>
      <c r="G1" s="2" t="s">
        <v>81</v>
      </c>
      <c r="H1" s="2" t="s">
        <v>82</v>
      </c>
      <c r="I1" s="2" t="s">
        <v>83</v>
      </c>
      <c r="J1" s="2" t="s">
        <v>84</v>
      </c>
      <c r="K1" s="2" t="s">
        <v>85</v>
      </c>
      <c r="L1" s="2" t="s">
        <v>86</v>
      </c>
      <c r="M1" s="3" t="s">
        <v>87</v>
      </c>
      <c r="N1" s="3" t="s">
        <v>88</v>
      </c>
      <c r="O1" s="4" t="s">
        <v>89</v>
      </c>
      <c r="P1" s="4" t="s">
        <v>90</v>
      </c>
      <c r="Q1" s="36" t="s">
        <v>91</v>
      </c>
      <c r="R1" s="4" t="s">
        <v>92</v>
      </c>
      <c r="S1" s="3" t="s">
        <v>93</v>
      </c>
      <c r="T1" s="5" t="s">
        <v>94</v>
      </c>
      <c r="U1" s="5" t="s">
        <v>95</v>
      </c>
      <c r="V1" s="6" t="s">
        <v>96</v>
      </c>
      <c r="W1" s="6" t="s">
        <v>97</v>
      </c>
      <c r="X1" s="36" t="s">
        <v>98</v>
      </c>
      <c r="Y1" s="6" t="s">
        <v>99</v>
      </c>
      <c r="Z1" s="6" t="s">
        <v>100</v>
      </c>
      <c r="AA1" s="7" t="s">
        <v>101</v>
      </c>
      <c r="AB1" s="7" t="s">
        <v>102</v>
      </c>
      <c r="AC1" s="8" t="s">
        <v>103</v>
      </c>
      <c r="AD1" s="8" t="s">
        <v>104</v>
      </c>
      <c r="AE1" s="36" t="s">
        <v>105</v>
      </c>
      <c r="AF1" s="8" t="s">
        <v>106</v>
      </c>
      <c r="AG1" s="8" t="s">
        <v>107</v>
      </c>
      <c r="AH1" s="9" t="s">
        <v>108</v>
      </c>
      <c r="AI1" s="9" t="s">
        <v>109</v>
      </c>
      <c r="AJ1" s="10" t="s">
        <v>110</v>
      </c>
      <c r="AK1" s="10" t="s">
        <v>111</v>
      </c>
      <c r="AL1" s="38" t="s">
        <v>112</v>
      </c>
      <c r="AM1" s="10" t="s">
        <v>113</v>
      </c>
      <c r="AN1" s="10" t="s">
        <v>114</v>
      </c>
      <c r="AO1" s="11" t="s">
        <v>115</v>
      </c>
      <c r="AP1" s="11" t="s">
        <v>116</v>
      </c>
      <c r="AQ1" s="12" t="s">
        <v>117</v>
      </c>
      <c r="AR1" s="12" t="s">
        <v>118</v>
      </c>
      <c r="AS1" s="36" t="s">
        <v>119</v>
      </c>
      <c r="AT1" s="12" t="s">
        <v>120</v>
      </c>
      <c r="AU1" s="12" t="s">
        <v>121</v>
      </c>
      <c r="AV1" s="13" t="s">
        <v>122</v>
      </c>
      <c r="AW1" s="13" t="s">
        <v>123</v>
      </c>
      <c r="AX1" s="14" t="s">
        <v>124</v>
      </c>
      <c r="AY1" s="14" t="s">
        <v>125</v>
      </c>
      <c r="AZ1" s="40" t="s">
        <v>126</v>
      </c>
      <c r="BA1" s="14" t="s">
        <v>127</v>
      </c>
      <c r="BB1" s="14" t="s">
        <v>128</v>
      </c>
      <c r="BC1" s="14" t="s">
        <v>129</v>
      </c>
      <c r="BD1" s="14" t="s">
        <v>130</v>
      </c>
      <c r="BE1" s="88" t="s">
        <v>221</v>
      </c>
      <c r="BF1" s="88" t="s">
        <v>222</v>
      </c>
      <c r="BG1" s="88" t="s">
        <v>223</v>
      </c>
    </row>
    <row r="2" spans="1:59" ht="32.25" customHeight="1">
      <c r="A2" s="1">
        <v>1</v>
      </c>
      <c r="B2" s="1" t="s">
        <v>2</v>
      </c>
      <c r="C2" s="1" t="s">
        <v>0</v>
      </c>
      <c r="D2" s="1">
        <v>100</v>
      </c>
      <c r="E2" s="15" t="s">
        <v>132</v>
      </c>
      <c r="F2" s="15">
        <v>98867734</v>
      </c>
      <c r="G2" s="15" t="s">
        <v>133</v>
      </c>
      <c r="H2" s="15" t="s">
        <v>1</v>
      </c>
      <c r="I2" s="15" t="s">
        <v>4</v>
      </c>
      <c r="J2" s="15" t="s">
        <v>3</v>
      </c>
      <c r="K2" s="15">
        <v>8730</v>
      </c>
      <c r="M2" s="15" t="s">
        <v>1</v>
      </c>
      <c r="N2" s="15" t="s">
        <v>5</v>
      </c>
      <c r="O2" s="15">
        <v>0</v>
      </c>
      <c r="P2" s="15">
        <v>34175</v>
      </c>
      <c r="Q2" s="19">
        <f>Table3[[#This Row],[قرائت
 فعلی]]-Table3[[#This Row],[قرائت 
قبلی]]</f>
        <v>34175</v>
      </c>
      <c r="R2" s="15" t="s">
        <v>134</v>
      </c>
      <c r="S2" s="15">
        <v>335679844</v>
      </c>
      <c r="T2" s="15" t="s">
        <v>6</v>
      </c>
      <c r="U2" s="15" t="s">
        <v>7</v>
      </c>
      <c r="V2" s="15">
        <v>34175</v>
      </c>
      <c r="W2" s="15">
        <v>76697</v>
      </c>
      <c r="X2" s="15">
        <f>Table3[[#This Row],[قرائت
 فعلی2]]-Table3[[#This Row],[قرائت 
قبلی2]]</f>
        <v>42522</v>
      </c>
      <c r="Y2" s="16" t="s">
        <v>135</v>
      </c>
      <c r="Z2" s="16">
        <v>421182055</v>
      </c>
      <c r="AA2" s="15" t="s">
        <v>7</v>
      </c>
      <c r="AB2" s="15" t="s">
        <v>8</v>
      </c>
      <c r="AC2" s="15">
        <v>76697</v>
      </c>
      <c r="AD2" s="15">
        <v>108395</v>
      </c>
      <c r="AE2" s="19">
        <f>Table3[[#This Row],[قرائت
 فعلی6]]-Table3[[#This Row],[قرائت 
قبلی5]]</f>
        <v>31698</v>
      </c>
      <c r="AF2" s="15" t="s">
        <v>136</v>
      </c>
      <c r="AG2" s="16">
        <v>318512432</v>
      </c>
      <c r="AH2" s="15" t="s">
        <v>8</v>
      </c>
      <c r="AI2" s="15" t="s">
        <v>9</v>
      </c>
      <c r="AJ2" s="15" t="s">
        <v>10</v>
      </c>
      <c r="AK2" s="15">
        <v>28918</v>
      </c>
      <c r="AL2" s="15">
        <v>28918</v>
      </c>
      <c r="AM2" s="15" t="s">
        <v>137</v>
      </c>
      <c r="AN2" s="16">
        <v>295643084</v>
      </c>
      <c r="AO2" s="15" t="s">
        <v>9</v>
      </c>
      <c r="AP2" s="15" t="s">
        <v>11</v>
      </c>
      <c r="AQ2" s="15">
        <v>28918</v>
      </c>
      <c r="AR2" s="15">
        <v>53496</v>
      </c>
      <c r="AS2" s="15">
        <f>Table3[[#This Row],[قرائت
 فعلی75]]-Table3[[#This Row],[قرائت 
قبلی64]]</f>
        <v>24578</v>
      </c>
      <c r="AT2" s="15" t="s">
        <v>138</v>
      </c>
      <c r="AU2" s="16">
        <v>257953997</v>
      </c>
      <c r="AV2" s="15" t="s">
        <v>11</v>
      </c>
      <c r="AW2" s="15" t="s">
        <v>12</v>
      </c>
      <c r="AX2" s="15">
        <v>53496</v>
      </c>
      <c r="AY2" s="15">
        <v>81792</v>
      </c>
      <c r="AZ2" s="15">
        <f>Table3[[#This Row],[قرائت
 فعلی713]]-Table3[[#This Row],[قرائت 
قبلی612]]</f>
        <v>28296</v>
      </c>
      <c r="BA2" s="15" t="s">
        <v>139</v>
      </c>
      <c r="BB2" s="16">
        <v>251033623</v>
      </c>
      <c r="BC2" s="16">
        <v>69011056</v>
      </c>
      <c r="BD2" s="16">
        <v>320044679</v>
      </c>
      <c r="BE2" s="89">
        <f>Table3[[#This Row],[انرژی 
تولیدی1814]]+Table3[[#This Row],[انرژی 
تولیدی186]]+Table3[[#This Row],[انرژی 
تولیدی18]]+Table3[[#This Row],[انرژی 
تولیدی17]]+Table3[[#This Row],[انرژی 
تولیدی16]]+Table3[[#This Row],[انرژی 
تولیدی1]]</f>
        <v>190187</v>
      </c>
      <c r="BF2" s="90">
        <f>Table3[[#This Row],[مبلغ واریزی
 به مشترک (ریال)قطعی]]+Table3[[#This Row],[مبلغ واریزی
 به مشترک (ریال)108]]+Table3[[#This Row],[مبلغ واریزی
 به مشترک (ریال)10]]+Table3[[#This Row],[مبلغ واریزی
 به مشترک (ریال)9]]+Table3[[#This Row],[مبلغ واریزی
 به مشترک (ریال)8]]+Table3[[#This Row],[مبلغ واریزی
 به مشترک (ریال)]]</f>
        <v>1949016091</v>
      </c>
      <c r="BG2" s="90" t="e">
        <f>#REF!+#REF!+#REF!+#REF!+#REF!+#REF!</f>
        <v>#REF!</v>
      </c>
    </row>
    <row r="3" spans="1:59" ht="32.25" customHeight="1">
      <c r="A3" s="1">
        <v>2</v>
      </c>
      <c r="B3" s="1" t="s">
        <v>13</v>
      </c>
      <c r="C3" s="1" t="s">
        <v>0</v>
      </c>
      <c r="D3" s="1">
        <v>20</v>
      </c>
      <c r="E3" s="15" t="s">
        <v>132</v>
      </c>
      <c r="F3" s="15">
        <v>98867734</v>
      </c>
      <c r="G3" s="15" t="s">
        <v>133</v>
      </c>
      <c r="H3" s="15" t="s">
        <v>8</v>
      </c>
      <c r="I3" s="15" t="s">
        <v>14</v>
      </c>
      <c r="J3" s="15" t="s">
        <v>15</v>
      </c>
      <c r="K3" s="15">
        <v>8000</v>
      </c>
      <c r="Q3" s="22">
        <f>Table3[[#This Row],[قرائت
 فعلی]]-Table3[[#This Row],[قرائت 
قبلی]]</f>
        <v>0</v>
      </c>
      <c r="X3" s="1">
        <v>0</v>
      </c>
      <c r="AE3" s="22">
        <f>Table3[[#This Row],[قرائت
 فعلی6]]-Table3[[#This Row],[قرائت 
قبلی5]]</f>
        <v>0</v>
      </c>
      <c r="AG3" s="17"/>
      <c r="AH3" s="15" t="s">
        <v>8</v>
      </c>
      <c r="AI3" s="15" t="s">
        <v>9</v>
      </c>
      <c r="AJ3" s="15">
        <v>0</v>
      </c>
      <c r="AK3" s="15">
        <v>4279</v>
      </c>
      <c r="AL3" s="15">
        <f>Table3[[#This Row],[قرائت
 فعلی7]]-Table3[[#This Row],[قرائت 
قبلی6]]</f>
        <v>4279</v>
      </c>
      <c r="AM3" s="15" t="s">
        <v>137</v>
      </c>
      <c r="AN3" s="16">
        <v>37709289.899999999</v>
      </c>
      <c r="AO3" s="15" t="s">
        <v>9</v>
      </c>
      <c r="AP3" s="15" t="s">
        <v>11</v>
      </c>
      <c r="AQ3" s="15">
        <v>4279</v>
      </c>
      <c r="AR3" s="15">
        <v>8235</v>
      </c>
      <c r="AS3" s="15">
        <f>Table3[[#This Row],[قرائت
 فعلی75]]-Table3[[#This Row],[قرائت 
قبلی64]]</f>
        <v>3956</v>
      </c>
      <c r="AT3" s="15" t="s">
        <v>138</v>
      </c>
      <c r="AU3" s="16">
        <v>35787659</v>
      </c>
      <c r="AV3" s="15" t="s">
        <v>11</v>
      </c>
      <c r="AW3" s="15" t="s">
        <v>12</v>
      </c>
      <c r="AX3" s="15">
        <v>8235</v>
      </c>
      <c r="AY3" s="15">
        <v>13459</v>
      </c>
      <c r="AZ3" s="15">
        <f>Table3[[#This Row],[قرائت
 فعلی713]]-Table3[[#This Row],[قرائت 
قبلی612]]</f>
        <v>5224</v>
      </c>
      <c r="BA3" s="15" t="s">
        <v>139</v>
      </c>
      <c r="BB3" s="16">
        <v>42532241</v>
      </c>
      <c r="BC3" s="16">
        <v>8396052</v>
      </c>
      <c r="BD3" s="16">
        <v>50928293</v>
      </c>
      <c r="BE3" s="89">
        <f>Table3[[#This Row],[انرژی 
تولیدی1814]]+Table3[[#This Row],[انرژی 
تولیدی186]]+Table3[[#This Row],[انرژی 
تولیدی18]]</f>
        <v>13459</v>
      </c>
      <c r="BF3" s="90">
        <f>Table3[[#This Row],[مبلغ واریزی
 به مشترک (ریال)قطعی]]+Table3[[#This Row],[مبلغ واریزی
 به مشترک (ریال)108]]+Table3[[#This Row],[مبلغ واریزی
 به مشترک (ریال)10]]</f>
        <v>124425241.90000001</v>
      </c>
      <c r="BG3" s="90" t="e">
        <f>#REF!+#REF!+#REF!</f>
        <v>#REF!</v>
      </c>
    </row>
    <row r="4" spans="1:59" ht="32.25" customHeight="1">
      <c r="Q4" s="22">
        <f>Table3[[#This Row],[قرائت
 فعلی]]-Table3[[#This Row],[قرائت 
قبلی]]</f>
        <v>0</v>
      </c>
      <c r="AE4" s="22">
        <f>Table3[[#This Row],[قرائت
 فعلی6]]-Table3[[#This Row],[قرائت 
قبلی5]]</f>
        <v>0</v>
      </c>
      <c r="AG4" s="17"/>
      <c r="AN4" s="17"/>
      <c r="AU4" s="17"/>
      <c r="BB4" s="17"/>
      <c r="BC4" s="17"/>
      <c r="BD4" s="17"/>
    </row>
    <row r="5" spans="1:59" ht="32.25" customHeight="1">
      <c r="Q5" s="22">
        <f>Table3[[#This Row],[قرائت
 فعلی]]-Table3[[#This Row],[قرائت 
قبلی]]</f>
        <v>0</v>
      </c>
      <c r="AE5" s="22">
        <f>Table3[[#This Row],[قرائت
 فعلی6]]-Table3[[#This Row],[قرائت 
قبلی5]]</f>
        <v>0</v>
      </c>
      <c r="AG5" s="17"/>
      <c r="AN5" s="17"/>
      <c r="AU5" s="17"/>
      <c r="BB5" s="17"/>
      <c r="BC5" s="17"/>
      <c r="BD5" s="17"/>
    </row>
    <row r="6" spans="1:59" ht="32.25" customHeight="1">
      <c r="Q6" s="22">
        <f>Table3[[#This Row],[قرائت
 فعلی]]-Table3[[#This Row],[قرائت 
قبلی]]</f>
        <v>0</v>
      </c>
      <c r="AE6" s="22">
        <f>Table3[[#This Row],[قرائت
 فعلی6]]-Table3[[#This Row],[قرائت 
قبلی5]]</f>
        <v>0</v>
      </c>
      <c r="AG6" s="17"/>
      <c r="AN6" s="17"/>
      <c r="AU6" s="17"/>
      <c r="BB6" s="17"/>
      <c r="BC6" s="17"/>
      <c r="BD6" s="17"/>
    </row>
    <row r="7" spans="1:59" ht="32.25" customHeight="1">
      <c r="Q7" s="22">
        <f>Table3[[#This Row],[قرائت
 فعلی]]-Table3[[#This Row],[قرائت 
قبلی]]</f>
        <v>0</v>
      </c>
      <c r="AE7" s="22">
        <f>Table3[[#This Row],[قرائت
 فعلی6]]-Table3[[#This Row],[قرائت 
قبلی5]]</f>
        <v>0</v>
      </c>
      <c r="AG7" s="17"/>
      <c r="AN7" s="17"/>
      <c r="AU7" s="17"/>
      <c r="BB7" s="17"/>
      <c r="BC7" s="17"/>
      <c r="BD7" s="17"/>
    </row>
    <row r="8" spans="1:59" ht="32.25" customHeight="1">
      <c r="Q8" s="22">
        <f>Table3[[#This Row],[قرائت
 فعلی]]-Table3[[#This Row],[قرائت 
قبلی]]</f>
        <v>0</v>
      </c>
      <c r="AE8" s="22">
        <f>Table3[[#This Row],[قرائت
 فعلی6]]-Table3[[#This Row],[قرائت 
قبلی5]]</f>
        <v>0</v>
      </c>
      <c r="AG8" s="17"/>
      <c r="AN8" s="17"/>
      <c r="AU8" s="17"/>
      <c r="BB8" s="17"/>
      <c r="BC8" s="17"/>
      <c r="BD8" s="17"/>
    </row>
    <row r="49" spans="1:56" ht="33.75" customHeight="1">
      <c r="A49" s="120" t="s">
        <v>176</v>
      </c>
      <c r="B49" s="121"/>
      <c r="C49" s="121"/>
      <c r="D49" s="17">
        <f>SUM(E49:BD49)</f>
        <v>203646</v>
      </c>
      <c r="Q49" s="35">
        <f>SUM(Q2:Q48)</f>
        <v>34175</v>
      </c>
      <c r="X49" s="35">
        <f>SUM(X2:X48)</f>
        <v>42522</v>
      </c>
      <c r="AE49" s="35">
        <f>SUM(AE2)</f>
        <v>31698</v>
      </c>
      <c r="AL49" s="37">
        <f>SUM(AL2:AL48)</f>
        <v>33197</v>
      </c>
      <c r="AS49" s="35">
        <f>SUM(AS2:AS48)</f>
        <v>28534</v>
      </c>
      <c r="AZ49" s="39">
        <f>SUM(AZ2:AZ48)</f>
        <v>33520</v>
      </c>
    </row>
    <row r="50" spans="1:56" ht="33.75" customHeight="1">
      <c r="A50" s="122" t="s">
        <v>181</v>
      </c>
      <c r="B50" s="123"/>
      <c r="C50" s="123"/>
      <c r="D50" s="17">
        <f>SUM(E50:BD50)</f>
        <v>2073441332.9000001</v>
      </c>
      <c r="S50" s="1">
        <f>SUM(S2:S48)</f>
        <v>335679844</v>
      </c>
      <c r="Z50" s="34">
        <f>SUM(Z2:Z48)</f>
        <v>421182055</v>
      </c>
      <c r="AG50" s="34">
        <f>SUM(AG2:AG48)</f>
        <v>318512432</v>
      </c>
      <c r="AN50" s="34">
        <f>SUM(AN2:AN48)</f>
        <v>333352373.89999998</v>
      </c>
      <c r="AU50" s="34">
        <f>SUM(AU2:AU48)</f>
        <v>293741656</v>
      </c>
      <c r="BD50" s="34">
        <f>SUM(BD2:BD48)</f>
        <v>370972972</v>
      </c>
    </row>
    <row r="51" spans="1:56" ht="33.75" customHeight="1">
      <c r="A51" s="124" t="s">
        <v>177</v>
      </c>
      <c r="B51" s="125"/>
      <c r="C51" s="125"/>
      <c r="D51" s="17">
        <f>SUM(E51:BD51)</f>
        <v>0</v>
      </c>
    </row>
    <row r="56" spans="1:56" ht="36.75" customHeight="1">
      <c r="A56" s="119" t="s">
        <v>179</v>
      </c>
      <c r="B56" s="119"/>
      <c r="C56" s="119"/>
      <c r="D56" s="119"/>
      <c r="E56" s="41">
        <f>D49+'سال 97'!E56</f>
        <v>335890</v>
      </c>
    </row>
    <row r="57" spans="1:56" ht="36.75" customHeight="1">
      <c r="A57" s="119" t="s">
        <v>180</v>
      </c>
      <c r="B57" s="119"/>
      <c r="C57" s="119"/>
      <c r="D57" s="119"/>
      <c r="E57" s="41">
        <f>D50+'سال 97'!E57</f>
        <v>3589709313.7292933</v>
      </c>
    </row>
    <row r="58" spans="1:56" ht="36.75" customHeight="1">
      <c r="A58" s="119" t="s">
        <v>182</v>
      </c>
      <c r="B58" s="119"/>
      <c r="C58" s="119"/>
      <c r="D58" s="119"/>
      <c r="E58" s="41">
        <f>D51+'سال 97'!E58</f>
        <v>0</v>
      </c>
    </row>
  </sheetData>
  <mergeCells count="6">
    <mergeCell ref="A56:D56"/>
    <mergeCell ref="A57:D57"/>
    <mergeCell ref="A58:D58"/>
    <mergeCell ref="A49:C49"/>
    <mergeCell ref="A50:C50"/>
    <mergeCell ref="A51:C5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BI65"/>
  <sheetViews>
    <sheetView rightToLeft="1" zoomScale="70" zoomScaleNormal="70" workbookViewId="0">
      <pane xSplit="5" ySplit="1" topLeftCell="AZ2" activePane="bottomRight" state="frozen"/>
      <selection activeCell="Q83" sqref="Q83"/>
      <selection pane="topRight" activeCell="Q83" sqref="Q83"/>
      <selection pane="bottomLeft" activeCell="Q83" sqref="Q83"/>
      <selection pane="bottomRight" activeCell="BF1" sqref="BF1"/>
    </sheetView>
  </sheetViews>
  <sheetFormatPr defaultRowHeight="14.25"/>
  <cols>
    <col min="1" max="1" width="36.25" style="1" customWidth="1"/>
    <col min="2" max="2" width="15.375" style="1" bestFit="1" customWidth="1"/>
    <col min="3" max="3" width="25.375" style="1" bestFit="1" customWidth="1"/>
    <col min="4" max="4" width="13.125" style="1" bestFit="1" customWidth="1"/>
    <col min="5" max="5" width="14" style="1" customWidth="1"/>
    <col min="6" max="6" width="14.625" style="1" customWidth="1"/>
    <col min="7" max="7" width="10.25" style="1" customWidth="1"/>
    <col min="8" max="8" width="9.25" style="1" customWidth="1"/>
    <col min="9" max="9" width="13.25" style="1" customWidth="1"/>
    <col min="10" max="10" width="12.625" style="1" customWidth="1"/>
    <col min="11" max="11" width="11" style="1" customWidth="1"/>
    <col min="12" max="12" width="15.625" style="1" customWidth="1"/>
    <col min="13" max="13" width="11.5" style="1" customWidth="1"/>
    <col min="14" max="14" width="11.125" style="1" customWidth="1"/>
    <col min="15" max="15" width="9.5" style="1" customWidth="1"/>
    <col min="16" max="16" width="9.125" style="1" customWidth="1"/>
    <col min="17" max="17" width="10.625" style="1" customWidth="1"/>
    <col min="18" max="18" width="13.125" style="1" customWidth="1"/>
    <col min="19" max="19" width="24" style="1" customWidth="1"/>
    <col min="20" max="20" width="25" style="1" customWidth="1"/>
    <col min="21" max="21" width="19.875" style="1" customWidth="1"/>
    <col min="22" max="22" width="10.375" style="1" customWidth="1"/>
    <col min="23" max="23" width="10.125" style="1" customWidth="1"/>
    <col min="24" max="24" width="9.5" style="1" customWidth="1"/>
    <col min="25" max="25" width="9.875" style="1" customWidth="1"/>
    <col min="26" max="26" width="11.625" style="1" customWidth="1"/>
    <col min="27" max="27" width="13.125" style="1" customWidth="1"/>
    <col min="28" max="28" width="16.75" style="1" customWidth="1"/>
    <col min="29" max="29" width="12.5" style="1" customWidth="1"/>
    <col min="30" max="30" width="12.125" style="1" customWidth="1"/>
    <col min="31" max="31" width="9.5" style="1" customWidth="1"/>
    <col min="32" max="32" width="9.875" style="1" customWidth="1"/>
    <col min="33" max="33" width="11.625" style="1" customWidth="1"/>
    <col min="34" max="34" width="13.125" style="1" customWidth="1"/>
    <col min="35" max="35" width="16.75" style="1" customWidth="1"/>
    <col min="36" max="36" width="12.5" style="1" customWidth="1"/>
    <col min="37" max="37" width="12.125" style="1" customWidth="1"/>
    <col min="38" max="38" width="9.5" style="1" customWidth="1"/>
    <col min="39" max="39" width="9.875" style="1" customWidth="1"/>
    <col min="40" max="40" width="11.625" style="1" customWidth="1"/>
    <col min="41" max="41" width="13.125" style="1" customWidth="1"/>
    <col min="42" max="42" width="17.75" style="1" customWidth="1"/>
    <col min="43" max="43" width="13.5" style="1" customWidth="1"/>
    <col min="44" max="44" width="13.25" style="1" customWidth="1"/>
    <col min="45" max="45" width="10.25" style="1" customWidth="1"/>
    <col min="46" max="46" width="10.875" style="1" customWidth="1"/>
    <col min="47" max="47" width="12.625" style="1" customWidth="1"/>
    <col min="48" max="48" width="13.125" style="1" customWidth="1"/>
    <col min="49" max="49" width="19" style="1" customWidth="1"/>
    <col min="50" max="50" width="14.5" style="1" customWidth="1"/>
    <col min="51" max="51" width="14.25" style="1" customWidth="1"/>
    <col min="52" max="52" width="11.25" style="1" customWidth="1"/>
    <col min="53" max="53" width="11.875" style="1" customWidth="1"/>
    <col min="54" max="55" width="13.625" style="1" customWidth="1"/>
    <col min="56" max="56" width="20" style="1" customWidth="1"/>
    <col min="57" max="57" width="27.125" style="1" customWidth="1"/>
    <col min="58" max="58" width="9" style="1" customWidth="1"/>
    <col min="59" max="59" width="18.125" bestFit="1" customWidth="1"/>
    <col min="60" max="60" width="14" style="1" bestFit="1" customWidth="1"/>
    <col min="61" max="61" width="13" style="1" bestFit="1" customWidth="1"/>
    <col min="62" max="16384" width="9" style="1"/>
  </cols>
  <sheetData>
    <row r="1" spans="1:61" ht="60.75">
      <c r="A1" s="1" t="s">
        <v>75</v>
      </c>
      <c r="B1" s="1" t="s">
        <v>76</v>
      </c>
      <c r="C1" s="2" t="s">
        <v>77</v>
      </c>
      <c r="D1" s="74" t="s">
        <v>220</v>
      </c>
      <c r="E1" s="2" t="s">
        <v>78</v>
      </c>
      <c r="F1" s="2" t="s">
        <v>80</v>
      </c>
      <c r="G1" s="2" t="s">
        <v>81</v>
      </c>
      <c r="H1" s="2" t="s">
        <v>82</v>
      </c>
      <c r="I1" s="2" t="s">
        <v>83</v>
      </c>
      <c r="J1" s="2" t="s">
        <v>84</v>
      </c>
      <c r="K1" s="2" t="s">
        <v>85</v>
      </c>
      <c r="L1" s="2" t="s">
        <v>86</v>
      </c>
      <c r="M1" s="3" t="s">
        <v>87</v>
      </c>
      <c r="N1" s="3" t="s">
        <v>88</v>
      </c>
      <c r="O1" s="4" t="s">
        <v>89</v>
      </c>
      <c r="P1" s="4" t="s">
        <v>90</v>
      </c>
      <c r="Q1" s="36" t="s">
        <v>91</v>
      </c>
      <c r="R1" s="4" t="s">
        <v>92</v>
      </c>
      <c r="S1" s="4" t="s">
        <v>140</v>
      </c>
      <c r="T1" s="4" t="s">
        <v>141</v>
      </c>
      <c r="U1" s="4" t="s">
        <v>142</v>
      </c>
      <c r="V1" s="5" t="s">
        <v>94</v>
      </c>
      <c r="W1" s="5" t="s">
        <v>95</v>
      </c>
      <c r="X1" s="6" t="s">
        <v>96</v>
      </c>
      <c r="Y1" s="6" t="s">
        <v>97</v>
      </c>
      <c r="Z1" s="36" t="s">
        <v>98</v>
      </c>
      <c r="AA1" s="6" t="s">
        <v>99</v>
      </c>
      <c r="AB1" s="4" t="s">
        <v>100</v>
      </c>
      <c r="AC1" s="7" t="s">
        <v>101</v>
      </c>
      <c r="AD1" s="7" t="s">
        <v>102</v>
      </c>
      <c r="AE1" s="8" t="s">
        <v>103</v>
      </c>
      <c r="AF1" s="8" t="s">
        <v>104</v>
      </c>
      <c r="AG1" s="36" t="s">
        <v>105</v>
      </c>
      <c r="AH1" s="8" t="s">
        <v>106</v>
      </c>
      <c r="AI1" s="4" t="s">
        <v>107</v>
      </c>
      <c r="AJ1" s="9" t="s">
        <v>108</v>
      </c>
      <c r="AK1" s="9" t="s">
        <v>109</v>
      </c>
      <c r="AL1" s="10" t="s">
        <v>110</v>
      </c>
      <c r="AM1" s="10" t="s">
        <v>111</v>
      </c>
      <c r="AN1" s="40" t="s">
        <v>112</v>
      </c>
      <c r="AO1" s="10" t="s">
        <v>113</v>
      </c>
      <c r="AP1" s="58" t="s">
        <v>114</v>
      </c>
      <c r="AQ1" s="11" t="s">
        <v>115</v>
      </c>
      <c r="AR1" s="11" t="s">
        <v>116</v>
      </c>
      <c r="AS1" s="12" t="s">
        <v>117</v>
      </c>
      <c r="AT1" s="12" t="s">
        <v>118</v>
      </c>
      <c r="AU1" s="36" t="s">
        <v>119</v>
      </c>
      <c r="AV1" s="12" t="s">
        <v>120</v>
      </c>
      <c r="AW1" s="4" t="s">
        <v>121</v>
      </c>
      <c r="AX1" s="13" t="s">
        <v>122</v>
      </c>
      <c r="AY1" s="13" t="s">
        <v>123</v>
      </c>
      <c r="AZ1" s="14" t="s">
        <v>124</v>
      </c>
      <c r="BA1" s="14" t="s">
        <v>125</v>
      </c>
      <c r="BB1" s="40" t="s">
        <v>126</v>
      </c>
      <c r="BC1" s="14" t="s">
        <v>127</v>
      </c>
      <c r="BD1" s="60" t="s">
        <v>143</v>
      </c>
      <c r="BE1" s="14" t="s">
        <v>79</v>
      </c>
      <c r="BG1" s="88" t="s">
        <v>222</v>
      </c>
      <c r="BH1" s="88" t="s">
        <v>223</v>
      </c>
      <c r="BI1" s="92" t="s">
        <v>224</v>
      </c>
    </row>
    <row r="2" spans="1:61" ht="33" customHeight="1">
      <c r="A2" s="15">
        <v>3</v>
      </c>
      <c r="B2" s="15" t="s">
        <v>2</v>
      </c>
      <c r="C2" s="15" t="s">
        <v>0</v>
      </c>
      <c r="D2" s="100">
        <f>Table35[[#This Row],[قرائت
 فعلی713]]</f>
        <v>214036</v>
      </c>
      <c r="E2" s="15">
        <v>100</v>
      </c>
      <c r="F2" s="15">
        <v>98867734</v>
      </c>
      <c r="G2" s="15" t="s">
        <v>153</v>
      </c>
      <c r="H2" s="15" t="s">
        <v>1</v>
      </c>
      <c r="I2" s="15" t="s">
        <v>4</v>
      </c>
      <c r="J2" s="15" t="s">
        <v>3</v>
      </c>
      <c r="K2" s="15">
        <v>8730</v>
      </c>
      <c r="L2" s="18"/>
      <c r="M2" s="15"/>
      <c r="N2" s="15"/>
      <c r="O2" s="15"/>
      <c r="P2" s="15"/>
      <c r="Q2" s="19">
        <v>0</v>
      </c>
      <c r="R2" s="15"/>
      <c r="S2" s="16"/>
      <c r="T2" s="16"/>
      <c r="U2" s="16"/>
      <c r="V2" s="15" t="s">
        <v>12</v>
      </c>
      <c r="W2" s="15" t="s">
        <v>16</v>
      </c>
      <c r="X2" s="15">
        <v>81792</v>
      </c>
      <c r="Y2" s="15">
        <v>105763</v>
      </c>
      <c r="Z2" s="19">
        <f>Table35[[#This Row],[قرائت
 فعلی2]]-Table35[[#This Row],[قرائت 
قبلی2]]</f>
        <v>23971</v>
      </c>
      <c r="AA2" s="15" t="s">
        <v>146</v>
      </c>
      <c r="AB2" s="16">
        <v>276882980.56</v>
      </c>
      <c r="AC2" s="15" t="s">
        <v>16</v>
      </c>
      <c r="AD2" s="15" t="s">
        <v>17</v>
      </c>
      <c r="AE2" s="15">
        <v>105763</v>
      </c>
      <c r="AF2" s="15">
        <v>141040</v>
      </c>
      <c r="AG2" s="19">
        <f>Table35[[#This Row],[قرائت
 فعلی6]]-Table35[[#This Row],[قرائت 
قبلی5]]</f>
        <v>35277</v>
      </c>
      <c r="AH2" s="15" t="s">
        <v>55</v>
      </c>
      <c r="AI2" s="16">
        <v>422094678</v>
      </c>
      <c r="AJ2" s="15" t="s">
        <v>17</v>
      </c>
      <c r="AK2" s="15" t="s">
        <v>18</v>
      </c>
      <c r="AL2" s="15">
        <v>141040</v>
      </c>
      <c r="AM2" s="15">
        <v>174916</v>
      </c>
      <c r="AN2" s="19">
        <f>Table35[[#This Row],[قرائت
 فعلی7]]-Table35[[#This Row],[قرائت 
قبلی6]]</f>
        <v>33876</v>
      </c>
      <c r="AO2" s="15" t="s">
        <v>18</v>
      </c>
      <c r="AP2" s="16">
        <v>416088664.59065866</v>
      </c>
      <c r="AQ2" s="15" t="s">
        <v>18</v>
      </c>
      <c r="AR2" s="15" t="s">
        <v>183</v>
      </c>
      <c r="AS2" s="15">
        <v>174916</v>
      </c>
      <c r="AT2" s="15">
        <v>195940</v>
      </c>
      <c r="AU2" s="15">
        <f>Table35[[#This Row],[قرائت
 فعلی75]]-Table35[[#This Row],[قرائت 
قبلی64]]</f>
        <v>21024</v>
      </c>
      <c r="AV2" s="15" t="s">
        <v>191</v>
      </c>
      <c r="AW2" s="67">
        <v>263109354</v>
      </c>
      <c r="AX2" s="15" t="s">
        <v>183</v>
      </c>
      <c r="AY2" s="15" t="s">
        <v>193</v>
      </c>
      <c r="AZ2" s="15">
        <v>195940</v>
      </c>
      <c r="BA2" s="1">
        <v>214036</v>
      </c>
      <c r="BB2" s="22">
        <f>Table35[[#This Row],[قرائت
 فعلی713]]-Table35[[#This Row],[قرائت 
قبلی612]]</f>
        <v>18096</v>
      </c>
      <c r="BC2" s="1" t="s">
        <v>203</v>
      </c>
      <c r="BD2" s="16">
        <v>229233547.85952082</v>
      </c>
      <c r="BE2" s="20" t="s">
        <v>132</v>
      </c>
      <c r="BG2" s="87">
        <f>Table35[[#This Row],[مبلغ واریزی
 به مشترک (ریال)1016]]+Table35[[#This Row],[مبلغ واریزی
 به مشترک (ریال)108]]+Table35[[#This Row],[مبلغ واریزی
 به مشترک (ریال)10]]+Table35[[#This Row],[مبلغ واریزی
 به مشترک (ریال)9]]+Table35[[#This Row],[مبلغ واریزی
 به مشترک (ریال)8]]+Table35[[#This Row],[مبلغ واریزی
 به مشترک (ریال) قطعی]]</f>
        <v>1607409225.0101795</v>
      </c>
      <c r="BH2" s="91" t="e">
        <f>#REF!+#REF!+#REF!+#REF!+#REF!+#REF!</f>
        <v>#REF!</v>
      </c>
      <c r="BI2" s="93">
        <v>262899684</v>
      </c>
    </row>
    <row r="3" spans="1:61" ht="33" customHeight="1">
      <c r="A3" s="15">
        <v>4</v>
      </c>
      <c r="B3" s="15" t="s">
        <v>13</v>
      </c>
      <c r="C3" s="15" t="s">
        <v>0</v>
      </c>
      <c r="D3" s="100">
        <f>Table35[[#This Row],[قرائت
 فعلی713]]</f>
        <v>38490</v>
      </c>
      <c r="E3" s="15">
        <v>20</v>
      </c>
      <c r="F3" s="15">
        <v>98867734</v>
      </c>
      <c r="G3" s="15" t="s">
        <v>153</v>
      </c>
      <c r="H3" s="15" t="s">
        <v>8</v>
      </c>
      <c r="I3" s="15" t="s">
        <v>14</v>
      </c>
      <c r="J3" s="15" t="s">
        <v>15</v>
      </c>
      <c r="K3" s="15">
        <v>8000</v>
      </c>
      <c r="L3" s="18"/>
      <c r="M3" s="15"/>
      <c r="N3" s="15"/>
      <c r="O3" s="15"/>
      <c r="P3" s="15"/>
      <c r="Q3" s="19">
        <v>0</v>
      </c>
      <c r="R3" s="15"/>
      <c r="S3" s="16"/>
      <c r="T3" s="16"/>
      <c r="U3" s="16"/>
      <c r="V3" s="15" t="s">
        <v>12</v>
      </c>
      <c r="W3" s="15" t="s">
        <v>16</v>
      </c>
      <c r="X3" s="15">
        <v>13459</v>
      </c>
      <c r="Y3" s="15">
        <v>19271</v>
      </c>
      <c r="Z3" s="19">
        <f>Table35[[#This Row],[قرائت
 فعلی2]]-Table35[[#This Row],[قرائت 
قبلی2]]</f>
        <v>5812</v>
      </c>
      <c r="AA3" s="15" t="s">
        <v>146</v>
      </c>
      <c r="AB3" s="16">
        <v>57861341.200000003</v>
      </c>
      <c r="AC3" s="15" t="s">
        <v>16</v>
      </c>
      <c r="AD3" s="15" t="s">
        <v>17</v>
      </c>
      <c r="AE3" s="15">
        <v>19271</v>
      </c>
      <c r="AF3" s="15">
        <v>26497</v>
      </c>
      <c r="AG3" s="19">
        <f>Table35[[#This Row],[قرائت
 فعلی6]]-Table35[[#This Row],[قرائت 
قبلی5]]</f>
        <v>7226</v>
      </c>
      <c r="AH3" s="15" t="s">
        <v>154</v>
      </c>
      <c r="AI3" s="16">
        <v>74514407</v>
      </c>
      <c r="AJ3" s="15" t="s">
        <v>17</v>
      </c>
      <c r="AK3" s="15" t="s">
        <v>18</v>
      </c>
      <c r="AL3" s="15">
        <v>26497</v>
      </c>
      <c r="AM3" s="15">
        <v>32564</v>
      </c>
      <c r="AN3" s="19">
        <f>Table35[[#This Row],[قرائت
 فعلی7]]-Table35[[#This Row],[قرائت 
قبلی6]]</f>
        <v>6067</v>
      </c>
      <c r="AO3" s="15" t="s">
        <v>18</v>
      </c>
      <c r="AP3" s="16">
        <v>64220121.674767353</v>
      </c>
      <c r="AQ3" s="15" t="s">
        <v>18</v>
      </c>
      <c r="AR3" s="15" t="s">
        <v>183</v>
      </c>
      <c r="AS3" s="15">
        <v>32564</v>
      </c>
      <c r="AT3" s="15">
        <v>35970</v>
      </c>
      <c r="AU3" s="15">
        <f>Table35[[#This Row],[قرائت
 فعلی75]]-Table35[[#This Row],[قرائت 
قبلی64]]</f>
        <v>3406</v>
      </c>
      <c r="AV3" s="15" t="s">
        <v>191</v>
      </c>
      <c r="AW3" s="67">
        <v>36732839</v>
      </c>
      <c r="AX3" s="15" t="s">
        <v>183</v>
      </c>
      <c r="AY3" s="15" t="s">
        <v>193</v>
      </c>
      <c r="AZ3" s="15">
        <v>35970</v>
      </c>
      <c r="BA3" s="1">
        <v>38490</v>
      </c>
      <c r="BB3" s="22">
        <f>Table35[[#This Row],[قرائت
 فعلی713]]-Table35[[#This Row],[قرائت 
قبلی612]]</f>
        <v>2520</v>
      </c>
      <c r="BC3" s="1" t="s">
        <v>203</v>
      </c>
      <c r="BD3" s="16">
        <v>27509063.182731811</v>
      </c>
      <c r="BE3" s="20" t="s">
        <v>132</v>
      </c>
      <c r="BG3" s="87">
        <f>Table35[[#This Row],[مبلغ واریزی
 به مشترک (ریال)1016]]+Table35[[#This Row],[مبلغ واریزی
 به مشترک (ریال)108]]+Table35[[#This Row],[مبلغ واریزی
 به مشترک (ریال)10]]+Table35[[#This Row],[مبلغ واریزی
 به مشترک (ریال)9]]+Table35[[#This Row],[مبلغ واریزی
 به مشترک (ریال)8]]+Table35[[#This Row],[مبلغ واریزی
 به مشترک (ریال) قطعی]]</f>
        <v>260837772.05749917</v>
      </c>
      <c r="BH3" s="91" t="e">
        <f>#REF!+#REF!+#REF!+#REF!+#REF!+#REF!</f>
        <v>#REF!</v>
      </c>
      <c r="BI3" s="93">
        <v>40108486</v>
      </c>
    </row>
    <row r="4" spans="1:61" ht="33" customHeight="1">
      <c r="A4" s="15">
        <v>1</v>
      </c>
      <c r="B4" s="15" t="s">
        <v>19</v>
      </c>
      <c r="C4" s="15" t="s">
        <v>144</v>
      </c>
      <c r="D4" s="100">
        <f>Table35[[#This Row],[قرائت
 فعلی713]]</f>
        <v>7540</v>
      </c>
      <c r="E4" s="15">
        <v>5</v>
      </c>
      <c r="F4" s="15">
        <v>27133660</v>
      </c>
      <c r="G4" s="15" t="s">
        <v>145</v>
      </c>
      <c r="H4" s="15" t="s">
        <v>22</v>
      </c>
      <c r="I4" s="15" t="s">
        <v>20</v>
      </c>
      <c r="J4" s="15" t="s">
        <v>21</v>
      </c>
      <c r="K4" s="15">
        <v>8000</v>
      </c>
      <c r="L4" s="18">
        <v>12019610010445</v>
      </c>
      <c r="M4" s="15" t="s">
        <v>23</v>
      </c>
      <c r="N4" s="15" t="s">
        <v>12</v>
      </c>
      <c r="O4" s="15">
        <v>0</v>
      </c>
      <c r="P4" s="15">
        <v>902</v>
      </c>
      <c r="Q4" s="19">
        <f>Table35[[#This Row],[قرائت
 فعلی]]-Table35[[#This Row],[قرائت 
قبلی]]</f>
        <v>902</v>
      </c>
      <c r="R4" s="15" t="s">
        <v>139</v>
      </c>
      <c r="S4" s="16">
        <v>7343813</v>
      </c>
      <c r="T4" s="16">
        <v>855101</v>
      </c>
      <c r="U4" s="16">
        <v>8198914</v>
      </c>
      <c r="V4" s="15" t="s">
        <v>12</v>
      </c>
      <c r="W4" s="15" t="s">
        <v>16</v>
      </c>
      <c r="X4" s="15">
        <v>902</v>
      </c>
      <c r="Y4" s="15">
        <v>2225</v>
      </c>
      <c r="Z4" s="19">
        <f>Table35[[#This Row],[قرائت
 فعلی2]]-Table35[[#This Row],[قرائت 
قبلی2]]</f>
        <v>1323</v>
      </c>
      <c r="AA4" s="15" t="s">
        <v>146</v>
      </c>
      <c r="AB4" s="16">
        <v>12280254.52</v>
      </c>
      <c r="AC4" s="15" t="s">
        <v>16</v>
      </c>
      <c r="AD4" s="15" t="s">
        <v>17</v>
      </c>
      <c r="AE4" s="15">
        <v>2225</v>
      </c>
      <c r="AF4" s="15">
        <v>3913</v>
      </c>
      <c r="AG4" s="19">
        <f>Table35[[#This Row],[قرائت
 فعلی6]]-Table35[[#This Row],[قرائت 
قبلی5]]</f>
        <v>1688</v>
      </c>
      <c r="AH4" s="15" t="s">
        <v>147</v>
      </c>
      <c r="AI4" s="16">
        <v>16224238</v>
      </c>
      <c r="AJ4" s="15" t="s">
        <v>17</v>
      </c>
      <c r="AK4" s="15" t="s">
        <v>18</v>
      </c>
      <c r="AL4" s="15">
        <v>3913</v>
      </c>
      <c r="AM4" s="15">
        <v>5574</v>
      </c>
      <c r="AN4" s="19">
        <f>Table35[[#This Row],[قرائت
 فعلی7]]-Table35[[#This Row],[قرائت 
قبلی6]]</f>
        <v>1661</v>
      </c>
      <c r="AO4" s="15" t="s">
        <v>18</v>
      </c>
      <c r="AP4" s="16">
        <v>16387224.635426411</v>
      </c>
      <c r="AQ4" s="15" t="s">
        <v>18</v>
      </c>
      <c r="AR4" s="15" t="s">
        <v>183</v>
      </c>
      <c r="AS4" s="15">
        <v>5574</v>
      </c>
      <c r="AT4" s="15">
        <v>6538</v>
      </c>
      <c r="AU4" s="15">
        <f>Table35[[#This Row],[قرائت
 فعلی75]]-Table35[[#This Row],[قرائت 
قبلی64]]</f>
        <v>964</v>
      </c>
      <c r="AV4" s="15" t="s">
        <v>191</v>
      </c>
      <c r="AW4" s="67">
        <v>9689868.96055457</v>
      </c>
      <c r="AX4" s="15" t="s">
        <v>183</v>
      </c>
      <c r="AY4" s="15" t="s">
        <v>193</v>
      </c>
      <c r="AZ4" s="15">
        <v>6538</v>
      </c>
      <c r="BA4" s="1">
        <v>7540</v>
      </c>
      <c r="BB4" s="22">
        <f>Table35[[#This Row],[قرائت
 فعلی713]]-Table35[[#This Row],[قرائت 
قبلی612]]</f>
        <v>1002</v>
      </c>
      <c r="BC4" s="1" t="s">
        <v>203</v>
      </c>
      <c r="BD4" s="16">
        <v>10194575.016936868</v>
      </c>
      <c r="BE4" s="20" t="s">
        <v>148</v>
      </c>
      <c r="BG4" s="87">
        <f>Table35[[#This Row],[مبلغ واریزی
 به مشترک (ریال)1016]]+Table35[[#This Row],[مبلغ واریزی
 به مشترک (ریال)108]]+Table35[[#This Row],[مبلغ واریزی
 به مشترک (ریال)10]]+Table35[[#This Row],[مبلغ واریزی
 به مشترک (ریال)9]]+Table35[[#This Row],[مبلغ واریزی
 به مشترک (ریال)8]]+Table35[[#This Row],[مبلغ واریزی
 به مشترک (ریال) قطعی]]</f>
        <v>72975075.132917851</v>
      </c>
      <c r="BH4" s="91" t="e">
        <f>#REF!+#REF!+#REF!+#REF!+#REF!+#REF!</f>
        <v>#REF!</v>
      </c>
      <c r="BI4" s="93">
        <v>10754667</v>
      </c>
    </row>
    <row r="5" spans="1:61" ht="33" customHeight="1">
      <c r="A5" s="15">
        <v>2</v>
      </c>
      <c r="B5" s="15" t="s">
        <v>19</v>
      </c>
      <c r="C5" s="15" t="s">
        <v>149</v>
      </c>
      <c r="D5" s="100">
        <f>Table35[[#This Row],[قرائت
 فعلی713]]</f>
        <v>9136</v>
      </c>
      <c r="E5" s="15">
        <v>5</v>
      </c>
      <c r="F5" s="15">
        <v>37442470</v>
      </c>
      <c r="G5" s="15" t="s">
        <v>150</v>
      </c>
      <c r="H5" s="15" t="s">
        <v>23</v>
      </c>
      <c r="I5" s="15" t="s">
        <v>20</v>
      </c>
      <c r="J5" s="15" t="s">
        <v>21</v>
      </c>
      <c r="K5" s="15">
        <v>8000</v>
      </c>
      <c r="L5" s="18">
        <v>12019610010444</v>
      </c>
      <c r="M5" s="15" t="s">
        <v>23</v>
      </c>
      <c r="N5" s="15" t="s">
        <v>12</v>
      </c>
      <c r="O5" s="15">
        <v>0</v>
      </c>
      <c r="P5" s="15">
        <v>2304</v>
      </c>
      <c r="Q5" s="19">
        <f>Table35[[#This Row],[قرائت
 فعلی]]-Table35[[#This Row],[قرائت 
قبلی]]</f>
        <v>2304</v>
      </c>
      <c r="R5" s="15" t="s">
        <v>139</v>
      </c>
      <c r="S5" s="16">
        <v>18758476</v>
      </c>
      <c r="T5" s="16">
        <v>2184205</v>
      </c>
      <c r="U5" s="16">
        <v>20942681</v>
      </c>
      <c r="V5" s="15" t="s">
        <v>12</v>
      </c>
      <c r="W5" s="15" t="s">
        <v>16</v>
      </c>
      <c r="X5" s="15">
        <v>2304</v>
      </c>
      <c r="Y5" s="15">
        <v>3540</v>
      </c>
      <c r="Z5" s="19">
        <f>Table35[[#This Row],[قرائت
 فعلی2]]-Table35[[#This Row],[قرائت 
قبلی2]]</f>
        <v>1236</v>
      </c>
      <c r="AA5" s="15" t="s">
        <v>146</v>
      </c>
      <c r="AB5" s="16">
        <v>11472709.43</v>
      </c>
      <c r="AC5" s="15" t="s">
        <v>16</v>
      </c>
      <c r="AD5" s="15" t="s">
        <v>17</v>
      </c>
      <c r="AE5" s="15">
        <v>3540</v>
      </c>
      <c r="AF5" s="15">
        <v>5221</v>
      </c>
      <c r="AG5" s="19">
        <f>Table35[[#This Row],[قرائت
 فعلی6]]-Table35[[#This Row],[قرائت 
قبلی5]]</f>
        <v>1681</v>
      </c>
      <c r="AH5" s="15" t="s">
        <v>151</v>
      </c>
      <c r="AI5" s="16">
        <v>16156957</v>
      </c>
      <c r="AJ5" s="15" t="s">
        <v>17</v>
      </c>
      <c r="AK5" s="15" t="s">
        <v>18</v>
      </c>
      <c r="AL5" s="15">
        <v>5221</v>
      </c>
      <c r="AM5" s="15">
        <v>6851</v>
      </c>
      <c r="AN5" s="19">
        <f>Table35[[#This Row],[قرائت
 فعلی7]]-Table35[[#This Row],[قرائت 
قبلی6]]</f>
        <v>1630</v>
      </c>
      <c r="AO5" s="15" t="s">
        <v>18</v>
      </c>
      <c r="AP5" s="16">
        <v>16081382.39358522</v>
      </c>
      <c r="AQ5" s="15" t="s">
        <v>18</v>
      </c>
      <c r="AR5" s="15" t="s">
        <v>183</v>
      </c>
      <c r="AS5" s="15">
        <v>6851</v>
      </c>
      <c r="AT5" s="15">
        <v>7927</v>
      </c>
      <c r="AU5" s="15">
        <f>Table35[[#This Row],[قرائت
 فعلی75]]-Table35[[#This Row],[قرائت 
قبلی64]]</f>
        <v>1076</v>
      </c>
      <c r="AV5" s="15" t="s">
        <v>191</v>
      </c>
      <c r="AW5" s="67">
        <v>10815662.864685392</v>
      </c>
      <c r="AX5" s="15" t="s">
        <v>183</v>
      </c>
      <c r="AY5" s="15" t="s">
        <v>193</v>
      </c>
      <c r="AZ5" s="15">
        <v>7927</v>
      </c>
      <c r="BA5" s="1">
        <v>9136</v>
      </c>
      <c r="BB5" s="22">
        <f>Table35[[#This Row],[قرائت
 فعلی713]]-Table35[[#This Row],[قرائت 
قبلی612]]</f>
        <v>1209</v>
      </c>
      <c r="BC5" s="1" t="s">
        <v>203</v>
      </c>
      <c r="BD5" s="16">
        <v>12300639.915645383</v>
      </c>
      <c r="BE5" s="21" t="s">
        <v>152</v>
      </c>
      <c r="BG5" s="87">
        <f>Table35[[#This Row],[مبلغ واریزی
 به مشترک (ریال)1016]]+Table35[[#This Row],[مبلغ واریزی
 به مشترک (ریال)108]]+Table35[[#This Row],[مبلغ واریزی
 به مشترک (ریال)10]]+Table35[[#This Row],[مبلغ واریزی
 به مشترک (ریال)9]]+Table35[[#This Row],[مبلغ واریزی
 به مشترک (ریال)8]]+Table35[[#This Row],[مبلغ واریزی
 به مشترک (ریال) قطعی]]</f>
        <v>87770032.603915989</v>
      </c>
      <c r="BH5" s="91" t="e">
        <f>#REF!+#REF!+#REF!+#REF!+#REF!+#REF!</f>
        <v>#REF!</v>
      </c>
      <c r="BI5" s="93">
        <v>11974017</v>
      </c>
    </row>
    <row r="6" spans="1:61" ht="32.25" customHeight="1">
      <c r="A6" s="15">
        <v>5</v>
      </c>
      <c r="B6" s="15" t="s">
        <v>19</v>
      </c>
      <c r="C6" s="15" t="s">
        <v>24</v>
      </c>
      <c r="D6" s="100">
        <f>Table35[[#This Row],[قرائت
 فعلی713]]</f>
        <v>24686</v>
      </c>
      <c r="E6" s="15">
        <v>20</v>
      </c>
      <c r="F6" s="15">
        <v>99393320</v>
      </c>
      <c r="G6" s="15" t="s">
        <v>155</v>
      </c>
      <c r="H6" s="15" t="s">
        <v>26</v>
      </c>
      <c r="I6" s="15" t="s">
        <v>27</v>
      </c>
      <c r="J6" s="15" t="s">
        <v>25</v>
      </c>
      <c r="K6" s="15">
        <v>8000</v>
      </c>
      <c r="Q6" s="19">
        <v>0</v>
      </c>
      <c r="V6" s="15" t="s">
        <v>12</v>
      </c>
      <c r="W6" s="15" t="s">
        <v>16</v>
      </c>
      <c r="X6" s="15">
        <v>0</v>
      </c>
      <c r="Y6" s="15">
        <v>4374</v>
      </c>
      <c r="Z6" s="19">
        <f>Table35[[#This Row],[قرائت
 فعلی2]]-Table35[[#This Row],[قرائت 
قبلی2]]</f>
        <v>4374</v>
      </c>
      <c r="AA6" s="15" t="s">
        <v>146</v>
      </c>
      <c r="AB6" s="16">
        <v>38548487.390000001</v>
      </c>
      <c r="AC6" s="15" t="s">
        <v>16</v>
      </c>
      <c r="AD6" s="15" t="s">
        <v>17</v>
      </c>
      <c r="AE6" s="15">
        <v>4374</v>
      </c>
      <c r="AF6" s="15">
        <v>10863</v>
      </c>
      <c r="AG6" s="19">
        <f>Table35[[#This Row],[قرائت
 فعلی6]]-Table35[[#This Row],[قرائت 
قبلی5]]</f>
        <v>6489</v>
      </c>
      <c r="AH6" s="15" t="s">
        <v>156</v>
      </c>
      <c r="AI6" s="16">
        <v>59215976</v>
      </c>
      <c r="AJ6" s="15" t="s">
        <v>17</v>
      </c>
      <c r="AK6" s="15" t="s">
        <v>18</v>
      </c>
      <c r="AL6" s="15">
        <v>10863</v>
      </c>
      <c r="AM6" s="15">
        <v>17683</v>
      </c>
      <c r="AN6" s="19">
        <f>Table35[[#This Row],[قرائت
 فعلی7]]-Table35[[#This Row],[قرائت 
قبلی6]]</f>
        <v>6820</v>
      </c>
      <c r="AO6" s="15" t="s">
        <v>18</v>
      </c>
      <c r="AP6" s="16">
        <v>73249258.175269559</v>
      </c>
      <c r="AQ6" s="15" t="s">
        <v>18</v>
      </c>
      <c r="AR6" s="15" t="s">
        <v>183</v>
      </c>
      <c r="AS6" s="15">
        <v>17683</v>
      </c>
      <c r="AT6" s="15">
        <v>21516</v>
      </c>
      <c r="AU6" s="15">
        <f>Table35[[#This Row],[قرائت
 فعلی75]]-Table35[[#This Row],[قرائت 
قبلی64]]</f>
        <v>3833</v>
      </c>
      <c r="AV6" s="15" t="s">
        <v>191</v>
      </c>
      <c r="AW6" s="67">
        <v>36579217.728486724</v>
      </c>
      <c r="AX6" s="15" t="s">
        <v>183</v>
      </c>
      <c r="AY6" s="15" t="s">
        <v>193</v>
      </c>
      <c r="AZ6" s="15">
        <v>21516</v>
      </c>
      <c r="BA6" s="1">
        <v>24686</v>
      </c>
      <c r="BB6" s="22">
        <f>Table35[[#This Row],[قرائت
 فعلی713]]-Table35[[#This Row],[قرائت 
قبلی612]]</f>
        <v>3170</v>
      </c>
      <c r="BC6" s="1" t="s">
        <v>203</v>
      </c>
      <c r="BD6" s="16">
        <v>30620450.054236442</v>
      </c>
      <c r="BE6" s="23" t="s">
        <v>157</v>
      </c>
      <c r="BG6" s="87">
        <f>Table35[[#This Row],[مبلغ واریزی
 به مشترک (ریال)1016]]+Table35[[#This Row],[مبلغ واریزی
 به مشترک (ریال)108]]+Table35[[#This Row],[مبلغ واریزی
 به مشترک (ریال)10]]+Table35[[#This Row],[مبلغ واریزی
 به مشترک (ریال)9]]+Table35[[#This Row],[مبلغ واریزی
 به مشترک (ریال)8]]+Table35[[#This Row],[مبلغ واریزی
 به مشترک (ریال) قطعی]]</f>
        <v>238213389.34799272</v>
      </c>
      <c r="BH6" s="91" t="e">
        <f>#REF!+#REF!+#REF!+#REF!+#REF!+#REF!</f>
        <v>#REF!</v>
      </c>
      <c r="BI6" s="93">
        <v>35678181</v>
      </c>
    </row>
    <row r="7" spans="1:61" ht="32.25" customHeight="1">
      <c r="A7" s="15">
        <v>6</v>
      </c>
      <c r="B7" s="15" t="s">
        <v>19</v>
      </c>
      <c r="C7" s="15" t="s">
        <v>28</v>
      </c>
      <c r="D7" s="100">
        <f>Table35[[#This Row],[قرائت
 فعلی713]]</f>
        <v>26055</v>
      </c>
      <c r="E7" s="15">
        <v>20</v>
      </c>
      <c r="F7" s="15">
        <v>99480264</v>
      </c>
      <c r="G7" s="15" t="s">
        <v>153</v>
      </c>
      <c r="H7" s="15" t="s">
        <v>30</v>
      </c>
      <c r="I7" s="15" t="s">
        <v>29</v>
      </c>
      <c r="J7" s="15" t="s">
        <v>25</v>
      </c>
      <c r="K7" s="15">
        <v>8000</v>
      </c>
      <c r="Q7" s="19">
        <v>0</v>
      </c>
      <c r="V7" s="15" t="s">
        <v>12</v>
      </c>
      <c r="W7" s="15" t="s">
        <v>16</v>
      </c>
      <c r="X7" s="15">
        <v>0</v>
      </c>
      <c r="Y7" s="15">
        <v>4129</v>
      </c>
      <c r="Z7" s="19">
        <f>Table35[[#This Row],[قرائت
 فعلی2]]-Table35[[#This Row],[قرائت 
قبلی2]]</f>
        <v>4129</v>
      </c>
      <c r="AA7" s="15" t="s">
        <v>146</v>
      </c>
      <c r="AB7" s="16">
        <v>36389278.560000002</v>
      </c>
      <c r="AC7" s="15" t="s">
        <v>16</v>
      </c>
      <c r="AD7" s="15" t="s">
        <v>17</v>
      </c>
      <c r="AE7" s="15">
        <v>4129</v>
      </c>
      <c r="AF7" s="15">
        <v>11088</v>
      </c>
      <c r="AG7" s="19">
        <f>Table35[[#This Row],[قرائت
 فعلی6]]-Table35[[#This Row],[قرائت 
قبلی5]]</f>
        <v>6959</v>
      </c>
      <c r="AH7" s="15" t="s">
        <v>158</v>
      </c>
      <c r="AI7" s="16">
        <v>63505005</v>
      </c>
      <c r="AJ7" s="15" t="s">
        <v>17</v>
      </c>
      <c r="AK7" s="15" t="s">
        <v>18</v>
      </c>
      <c r="AL7" s="15">
        <v>11088</v>
      </c>
      <c r="AM7" s="15">
        <v>17651</v>
      </c>
      <c r="AN7" s="19">
        <f>Table35[[#This Row],[قرائت
 فعلی7]]-Table35[[#This Row],[قرائت 
قبلی6]]</f>
        <v>6563</v>
      </c>
      <c r="AO7" s="15" t="s">
        <v>18</v>
      </c>
      <c r="AP7" s="16">
        <v>61475048.772927634</v>
      </c>
      <c r="AQ7" s="15" t="s">
        <v>18</v>
      </c>
      <c r="AR7" s="15" t="s">
        <v>183</v>
      </c>
      <c r="AS7" s="15">
        <v>17651</v>
      </c>
      <c r="AT7" s="15">
        <v>21805</v>
      </c>
      <c r="AU7" s="15">
        <f>Table35[[#This Row],[قرائت
 فعلی75]]-Table35[[#This Row],[قرائت 
قبلی64]]</f>
        <v>4154</v>
      </c>
      <c r="AV7" s="15" t="s">
        <v>191</v>
      </c>
      <c r="AW7" s="67">
        <v>39642595.993773513</v>
      </c>
      <c r="AX7" s="15" t="s">
        <v>183</v>
      </c>
      <c r="AY7" s="15" t="s">
        <v>193</v>
      </c>
      <c r="AZ7" s="15">
        <v>21805</v>
      </c>
      <c r="BA7" s="1">
        <v>26055</v>
      </c>
      <c r="BB7" s="22">
        <f>Table35[[#This Row],[قرائت
 فعلی713]]-Table35[[#This Row],[قرائت 
قبلی612]]</f>
        <v>4250</v>
      </c>
      <c r="BC7" s="1" t="s">
        <v>203</v>
      </c>
      <c r="BD7" s="16">
        <v>41052653.858203433</v>
      </c>
      <c r="BE7" s="21" t="s">
        <v>159</v>
      </c>
      <c r="BG7" s="87">
        <f>Table35[[#This Row],[مبلغ واریزی
 به مشترک (ریال)1016]]+Table35[[#This Row],[مبلغ واریزی
 به مشترک (ریال)108]]+Table35[[#This Row],[مبلغ واریزی
 به مشترک (ریال)10]]+Table35[[#This Row],[مبلغ واریزی
 به مشترک (ریال)9]]+Table35[[#This Row],[مبلغ واریزی
 به مشترک (ریال)8]]+Table35[[#This Row],[مبلغ واریزی
 به مشترک (ریال) قطعی]]</f>
        <v>242064582.18490458</v>
      </c>
      <c r="BH7" s="91" t="e">
        <f>#REF!+#REF!+#REF!+#REF!+#REF!+#REF!</f>
        <v>#REF!</v>
      </c>
      <c r="BI7" s="93">
        <v>41636738</v>
      </c>
    </row>
    <row r="8" spans="1:61" ht="32.25" customHeight="1">
      <c r="A8" s="15">
        <v>7</v>
      </c>
      <c r="B8" s="15" t="s">
        <v>19</v>
      </c>
      <c r="C8" s="15" t="s">
        <v>31</v>
      </c>
      <c r="D8" s="100">
        <f>Table35[[#This Row],[قرائت
 فعلی713]]</f>
        <v>5824</v>
      </c>
      <c r="E8" s="15">
        <v>5</v>
      </c>
      <c r="F8" s="15">
        <v>42195680</v>
      </c>
      <c r="G8" s="15" t="s">
        <v>153</v>
      </c>
      <c r="H8" s="15" t="s">
        <v>32</v>
      </c>
      <c r="I8" s="15" t="s">
        <v>33</v>
      </c>
      <c r="J8" s="15" t="s">
        <v>25</v>
      </c>
      <c r="K8" s="15">
        <v>8000</v>
      </c>
      <c r="Q8" s="19">
        <v>0</v>
      </c>
      <c r="V8" s="15" t="s">
        <v>12</v>
      </c>
      <c r="W8" s="15" t="s">
        <v>16</v>
      </c>
      <c r="X8" s="15">
        <v>0</v>
      </c>
      <c r="Y8" s="15">
        <v>898</v>
      </c>
      <c r="Z8" s="19">
        <f>Table35[[#This Row],[قرائت
 فعلی2]]-Table35[[#This Row],[قرائت 
قبلی2]]</f>
        <v>898</v>
      </c>
      <c r="AA8" s="15" t="s">
        <v>146</v>
      </c>
      <c r="AB8" s="16">
        <v>7914161.3300000001</v>
      </c>
      <c r="AC8" s="15" t="s">
        <v>16</v>
      </c>
      <c r="AD8" s="15" t="s">
        <v>17</v>
      </c>
      <c r="AE8" s="15">
        <v>898</v>
      </c>
      <c r="AF8" s="15">
        <v>2394</v>
      </c>
      <c r="AG8" s="19">
        <f>Table35[[#This Row],[قرائت
 فعلی6]]-Table35[[#This Row],[قرائت 
قبلی5]]</f>
        <v>1496</v>
      </c>
      <c r="AH8" s="15" t="s">
        <v>160</v>
      </c>
      <c r="AI8" s="16">
        <v>13651888</v>
      </c>
      <c r="AJ8" s="15" t="s">
        <v>17</v>
      </c>
      <c r="AK8" s="15" t="s">
        <v>18</v>
      </c>
      <c r="AL8" s="15">
        <v>2394</v>
      </c>
      <c r="AM8" s="15">
        <v>4043</v>
      </c>
      <c r="AN8" s="19">
        <f>Table35[[#This Row],[قرائت
 فعلی7]]-Table35[[#This Row],[قرائت 
قبلی6]]</f>
        <v>1649</v>
      </c>
      <c r="AO8" s="15" t="s">
        <v>18</v>
      </c>
      <c r="AP8" s="16">
        <v>15446039.223915536</v>
      </c>
      <c r="AQ8" s="15" t="s">
        <v>18</v>
      </c>
      <c r="AR8" s="15" t="s">
        <v>183</v>
      </c>
      <c r="AS8" s="15">
        <v>4043</v>
      </c>
      <c r="AT8" s="15">
        <v>4943</v>
      </c>
      <c r="AU8" s="15">
        <f>Table35[[#This Row],[قرائت
 فعلی75]]-Table35[[#This Row],[قرائت 
قبلی64]]</f>
        <v>900</v>
      </c>
      <c r="AV8" s="15" t="s">
        <v>191</v>
      </c>
      <c r="AW8" s="67">
        <v>8588911.024168551</v>
      </c>
      <c r="AX8" s="15" t="s">
        <v>183</v>
      </c>
      <c r="AY8" s="15" t="s">
        <v>193</v>
      </c>
      <c r="AZ8" s="15">
        <v>4943</v>
      </c>
      <c r="BA8" s="1">
        <v>5824</v>
      </c>
      <c r="BB8" s="22">
        <f>Table35[[#This Row],[قرائت
 فعلی713]]-Table35[[#This Row],[قرائت 
قبلی612]]</f>
        <v>881</v>
      </c>
      <c r="BC8" s="1" t="s">
        <v>203</v>
      </c>
      <c r="BD8" s="16">
        <v>8509973.6586064063</v>
      </c>
      <c r="BE8" s="23" t="s">
        <v>161</v>
      </c>
      <c r="BG8" s="87">
        <f>Table35[[#This Row],[مبلغ واریزی
 به مشترک (ریال)1016]]+Table35[[#This Row],[مبلغ واریزی
 به مشترک (ریال)108]]+Table35[[#This Row],[مبلغ واریزی
 به مشترک (ریال)10]]+Table35[[#This Row],[مبلغ واریزی
 به مشترک (ریال)9]]+Table35[[#This Row],[مبلغ واریزی
 به مشترک (ریال)8]]+Table35[[#This Row],[مبلغ واریزی
 به مشترک (ریال) قطعی]]</f>
        <v>54110973.236690491</v>
      </c>
      <c r="BH8" s="91" t="e">
        <f>#REF!+#REF!+#REF!+#REF!+#REF!+#REF!</f>
        <v>#REF!</v>
      </c>
      <c r="BI8" s="93">
        <v>11494406</v>
      </c>
    </row>
    <row r="9" spans="1:61" ht="32.25" customHeight="1">
      <c r="A9" s="15">
        <v>8</v>
      </c>
      <c r="B9" s="15" t="s">
        <v>19</v>
      </c>
      <c r="C9" s="15" t="s">
        <v>34</v>
      </c>
      <c r="D9" s="100">
        <f>Table35[[#This Row],[قرائت
 فعلی713]]</f>
        <v>11970</v>
      </c>
      <c r="E9" s="15">
        <v>20</v>
      </c>
      <c r="F9" s="15">
        <v>31998367</v>
      </c>
      <c r="G9" s="15" t="s">
        <v>162</v>
      </c>
      <c r="H9" s="15" t="s">
        <v>35</v>
      </c>
      <c r="I9" s="15" t="s">
        <v>36</v>
      </c>
      <c r="J9" s="15" t="s">
        <v>25</v>
      </c>
      <c r="K9" s="15">
        <v>8000</v>
      </c>
      <c r="Q9" s="19">
        <v>0</v>
      </c>
      <c r="V9" s="15" t="s">
        <v>12</v>
      </c>
      <c r="W9" s="15" t="s">
        <v>16</v>
      </c>
      <c r="X9" s="15">
        <v>0</v>
      </c>
      <c r="Y9" s="15">
        <v>1663</v>
      </c>
      <c r="Z9" s="19">
        <f>Table35[[#This Row],[قرائت
 فعلی2]]-Table35[[#This Row],[قرائت 
قبلی2]]</f>
        <v>1663</v>
      </c>
      <c r="AA9" s="15" t="s">
        <v>146</v>
      </c>
      <c r="AB9" s="16">
        <v>14656180.73</v>
      </c>
      <c r="AC9" s="15" t="s">
        <v>16</v>
      </c>
      <c r="AD9" s="15" t="s">
        <v>17</v>
      </c>
      <c r="AE9" s="15">
        <v>1663</v>
      </c>
      <c r="AF9" s="15">
        <v>4898</v>
      </c>
      <c r="AG9" s="19">
        <f>Table35[[#This Row],[قرائت
 فعلی6]]-Table35[[#This Row],[قرائت 
قبلی5]]</f>
        <v>3235</v>
      </c>
      <c r="AH9" s="15" t="s">
        <v>163</v>
      </c>
      <c r="AI9" s="16">
        <v>29521295</v>
      </c>
      <c r="AJ9" s="15" t="s">
        <v>17</v>
      </c>
      <c r="AK9" s="15" t="s">
        <v>18</v>
      </c>
      <c r="AL9" s="15">
        <v>4898</v>
      </c>
      <c r="AM9" s="15">
        <v>8015</v>
      </c>
      <c r="AN9" s="19">
        <f>Table35[[#This Row],[قرائت
 فعلی7]]-Table35[[#This Row],[قرائت 
قبلی6]]</f>
        <v>3117</v>
      </c>
      <c r="AO9" s="15" t="s">
        <v>18</v>
      </c>
      <c r="AP9" s="16">
        <v>29196667.229196317</v>
      </c>
      <c r="AQ9" s="15" t="s">
        <v>18</v>
      </c>
      <c r="AR9" s="15" t="s">
        <v>183</v>
      </c>
      <c r="AS9" s="15">
        <v>8015</v>
      </c>
      <c r="AT9" s="15">
        <v>9940</v>
      </c>
      <c r="AU9" s="15">
        <f>Table35[[#This Row],[قرائت
 فعلی75]]-Table35[[#This Row],[قرائت 
قبلی64]]</f>
        <v>1925</v>
      </c>
      <c r="AV9" s="15" t="s">
        <v>191</v>
      </c>
      <c r="AW9" s="67">
        <v>18370726.357249402</v>
      </c>
      <c r="AX9" s="15" t="s">
        <v>183</v>
      </c>
      <c r="AY9" s="15" t="s">
        <v>193</v>
      </c>
      <c r="AZ9" s="15">
        <v>9940</v>
      </c>
      <c r="BA9" s="1">
        <v>11970</v>
      </c>
      <c r="BB9" s="22">
        <f>Table35[[#This Row],[قرائت
 فعلی713]]-Table35[[#This Row],[قرائت 
قبلی612]]</f>
        <v>2030</v>
      </c>
      <c r="BC9" s="1" t="s">
        <v>203</v>
      </c>
      <c r="BD9" s="16">
        <v>19608679.372271288</v>
      </c>
      <c r="BE9" s="21" t="s">
        <v>164</v>
      </c>
      <c r="BG9" s="87">
        <f>Table35[[#This Row],[مبلغ واریزی
 به مشترک (ریال)1016]]+Table35[[#This Row],[مبلغ واریزی
 به مشترک (ریال)108]]+Table35[[#This Row],[مبلغ واریزی
 به مشترک (ریال)10]]+Table35[[#This Row],[مبلغ واریزی
 به مشترک (ریال)9]]+Table35[[#This Row],[مبلغ واریزی
 به مشترک (ریال)8]]+Table35[[#This Row],[مبلغ واریزی
 به مشترک (ریال) قطعی]]</f>
        <v>111353548.68871702</v>
      </c>
      <c r="BH9" s="91" t="e">
        <f>#REF!+#REF!+#REF!+#REF!+#REF!+#REF!</f>
        <v>#REF!</v>
      </c>
      <c r="BI9" s="93">
        <v>22175912</v>
      </c>
    </row>
    <row r="10" spans="1:61" ht="32.25" customHeight="1">
      <c r="A10" s="15">
        <v>9</v>
      </c>
      <c r="B10" s="15" t="s">
        <v>19</v>
      </c>
      <c r="C10" s="15" t="s">
        <v>37</v>
      </c>
      <c r="D10" s="100">
        <f>Table35[[#This Row],[قرائت
 فعلی713]]</f>
        <v>6115</v>
      </c>
      <c r="E10" s="15">
        <v>5</v>
      </c>
      <c r="F10" s="15">
        <v>29605080</v>
      </c>
      <c r="G10" s="15" t="s">
        <v>153</v>
      </c>
      <c r="H10" s="15" t="s">
        <v>38</v>
      </c>
      <c r="I10" s="15" t="s">
        <v>39</v>
      </c>
      <c r="J10" s="15" t="s">
        <v>40</v>
      </c>
      <c r="K10" s="15">
        <v>8000</v>
      </c>
      <c r="Q10" s="19">
        <v>0</v>
      </c>
      <c r="V10" s="15" t="s">
        <v>12</v>
      </c>
      <c r="W10" s="15" t="s">
        <v>16</v>
      </c>
      <c r="X10" s="15">
        <v>0</v>
      </c>
      <c r="Y10" s="15">
        <v>534</v>
      </c>
      <c r="Z10" s="19">
        <f>Table35[[#This Row],[قرائت
 فعلی2]]-Table35[[#This Row],[قرائت 
قبلی2]]</f>
        <v>534</v>
      </c>
      <c r="AA10" s="15" t="s">
        <v>146</v>
      </c>
      <c r="AB10" s="16">
        <v>4782959.93</v>
      </c>
      <c r="AC10" s="15" t="s">
        <v>16</v>
      </c>
      <c r="AD10" s="15" t="s">
        <v>17</v>
      </c>
      <c r="AE10" s="15">
        <v>534</v>
      </c>
      <c r="AF10" s="15">
        <v>2209</v>
      </c>
      <c r="AG10" s="19">
        <f>Table35[[#This Row],[قرائت
 فعلی6]]-Table35[[#This Row],[قرائت 
قبلی5]]</f>
        <v>1675</v>
      </c>
      <c r="AH10" s="15" t="s">
        <v>165</v>
      </c>
      <c r="AI10" s="16">
        <v>15534833</v>
      </c>
      <c r="AJ10" s="15" t="s">
        <v>17</v>
      </c>
      <c r="AK10" s="15" t="s">
        <v>18</v>
      </c>
      <c r="AL10" s="15">
        <v>2209</v>
      </c>
      <c r="AM10" s="15">
        <v>3896</v>
      </c>
      <c r="AN10" s="19">
        <f>Table35[[#This Row],[قرائت
 فعلی7]]-Table35[[#This Row],[قرائت 
قبلی6]]</f>
        <v>1687</v>
      </c>
      <c r="AO10" s="15" t="s">
        <v>18</v>
      </c>
      <c r="AP10" s="16">
        <v>16059977.878118426</v>
      </c>
      <c r="AQ10" s="15" t="s">
        <v>18</v>
      </c>
      <c r="AR10" s="15" t="s">
        <v>183</v>
      </c>
      <c r="AS10" s="15">
        <v>3896</v>
      </c>
      <c r="AT10" s="15">
        <v>4920</v>
      </c>
      <c r="AU10" s="15">
        <f>Table35[[#This Row],[قرائت
 فعلی75]]-Table35[[#This Row],[قرائت 
قبلی64]]</f>
        <v>1024</v>
      </c>
      <c r="AV10" s="15" t="s">
        <v>191</v>
      </c>
      <c r="AW10" s="67">
        <v>9931865.5664613023</v>
      </c>
      <c r="AX10" s="15" t="s">
        <v>183</v>
      </c>
      <c r="AY10" s="15" t="s">
        <v>193</v>
      </c>
      <c r="AZ10" s="15">
        <v>4920</v>
      </c>
      <c r="BA10" s="1">
        <v>6115</v>
      </c>
      <c r="BB10" s="22">
        <f>Table35[[#This Row],[قرائت
 فعلی713]]-Table35[[#This Row],[قرائت 
قبلی612]]</f>
        <v>1195</v>
      </c>
      <c r="BC10" s="1" t="s">
        <v>203</v>
      </c>
      <c r="BD10" s="16">
        <v>11731585.4438604</v>
      </c>
      <c r="BE10" s="21" t="s">
        <v>166</v>
      </c>
      <c r="BG10" s="87">
        <f>Table35[[#This Row],[مبلغ واریزی
 به مشترک (ریال)1016]]+Table35[[#This Row],[مبلغ واریزی
 به مشترک (ریال)108]]+Table35[[#This Row],[مبلغ واریزی
 به مشترک (ریال)10]]+Table35[[#This Row],[مبلغ واریزی
 به مشترک (ریال)9]]+Table35[[#This Row],[مبلغ واریزی
 به مشترک (ریال)8]]+Table35[[#This Row],[مبلغ واریزی
 به مشترک (ریال) قطعی]]</f>
        <v>58041221.818440132</v>
      </c>
      <c r="BH10" s="91" t="e">
        <f>#REF!+#REF!+#REF!+#REF!+#REF!+#REF!</f>
        <v>#REF!</v>
      </c>
      <c r="BI10" s="93">
        <v>11461890</v>
      </c>
    </row>
    <row r="11" spans="1:61" ht="32.25" customHeight="1">
      <c r="A11" s="15">
        <v>10</v>
      </c>
      <c r="B11" s="15" t="s">
        <v>19</v>
      </c>
      <c r="C11" s="15" t="s">
        <v>41</v>
      </c>
      <c r="D11" s="100">
        <f>Table35[[#This Row],[قرائت
 فعلی713]]</f>
        <v>5188</v>
      </c>
      <c r="E11" s="15">
        <v>5</v>
      </c>
      <c r="F11" s="15">
        <v>21060693</v>
      </c>
      <c r="G11" s="15" t="s">
        <v>167</v>
      </c>
      <c r="H11" s="15" t="s">
        <v>42</v>
      </c>
      <c r="I11" s="15" t="s">
        <v>43</v>
      </c>
      <c r="J11" s="15" t="s">
        <v>44</v>
      </c>
      <c r="K11" s="15">
        <v>8000</v>
      </c>
      <c r="Q11" s="19">
        <v>0</v>
      </c>
      <c r="V11" s="15"/>
      <c r="W11" s="15"/>
      <c r="X11" s="15"/>
      <c r="Y11" s="15"/>
      <c r="Z11" s="19">
        <v>0</v>
      </c>
      <c r="AA11" s="15"/>
      <c r="AB11" s="16"/>
      <c r="AC11" s="15" t="s">
        <v>16</v>
      </c>
      <c r="AD11" s="15" t="s">
        <v>17</v>
      </c>
      <c r="AE11" s="15">
        <v>0</v>
      </c>
      <c r="AF11" s="15">
        <v>1408</v>
      </c>
      <c r="AG11" s="19">
        <f>Table35[[#This Row],[قرائت
 فعلی6]]-Table35[[#This Row],[قرائت 
قبلی5]]</f>
        <v>1408</v>
      </c>
      <c r="AH11" s="15" t="s">
        <v>168</v>
      </c>
      <c r="AI11" s="16">
        <v>13058534</v>
      </c>
      <c r="AJ11" s="15" t="s">
        <v>17</v>
      </c>
      <c r="AK11" s="15" t="s">
        <v>18</v>
      </c>
      <c r="AL11" s="15">
        <v>1408</v>
      </c>
      <c r="AM11" s="15">
        <v>3238</v>
      </c>
      <c r="AN11" s="19">
        <f>Table35[[#This Row],[قرائت
 فعلی7]]-Table35[[#This Row],[قرائت 
قبلی6]]</f>
        <v>1830</v>
      </c>
      <c r="AO11" s="15" t="s">
        <v>18</v>
      </c>
      <c r="AP11" s="16">
        <v>17421315.659132615</v>
      </c>
      <c r="AQ11" s="15" t="s">
        <v>18</v>
      </c>
      <c r="AR11" s="15" t="s">
        <v>183</v>
      </c>
      <c r="AS11" s="15">
        <v>3238</v>
      </c>
      <c r="AT11" s="15">
        <v>4307</v>
      </c>
      <c r="AU11" s="15">
        <f>Table35[[#This Row],[قرائت
 فعلی75]]-Table35[[#This Row],[قرائت 
قبلی64]]</f>
        <v>1069</v>
      </c>
      <c r="AV11" s="15" t="s">
        <v>191</v>
      </c>
      <c r="AW11" s="67">
        <v>10368324.502487434</v>
      </c>
      <c r="AX11" s="15" t="s">
        <v>183</v>
      </c>
      <c r="AY11" s="15" t="s">
        <v>193</v>
      </c>
      <c r="AZ11" s="15">
        <v>4307</v>
      </c>
      <c r="BA11" s="1">
        <v>5188</v>
      </c>
      <c r="BB11" s="22">
        <f>Table35[[#This Row],[قرائت
 فعلی713]]-Table35[[#This Row],[قرائت 
قبلی612]]</f>
        <v>881</v>
      </c>
      <c r="BC11" s="1" t="s">
        <v>203</v>
      </c>
      <c r="BD11" s="16">
        <v>8648976.3816242777</v>
      </c>
      <c r="BE11" s="21"/>
      <c r="BG11" s="87">
        <f>Table35[[#This Row],[مبلغ واریزی
 به مشترک (ریال)1016]]+Table35[[#This Row],[مبلغ واریزی
 به مشترک (ریال)108]]+Table35[[#This Row],[مبلغ واریزی
 به مشترک (ریال)10]]+Table35[[#This Row],[مبلغ واریزی
 به مشترک (ریال)9]]+Table35[[#This Row],[مبلغ واریزی
 به مشترک (ریال)8]]+Table35[[#This Row],[مبلغ واریزی
 به مشترک (ریال) قطعی]]</f>
        <v>49497150.543244325</v>
      </c>
      <c r="BH11" s="91" t="e">
        <f>#REF!+#REF!+#REF!+#REF!+#REF!+#REF!</f>
        <v>#REF!</v>
      </c>
      <c r="BI11" s="93">
        <v>10283185</v>
      </c>
    </row>
    <row r="12" spans="1:61" ht="32.25" customHeight="1">
      <c r="A12" s="15">
        <v>11</v>
      </c>
      <c r="B12" s="15" t="s">
        <v>19</v>
      </c>
      <c r="C12" s="15" t="s">
        <v>45</v>
      </c>
      <c r="D12" s="100">
        <f>Table35[[#This Row],[قرائت
 فعلی713]]</f>
        <v>6105</v>
      </c>
      <c r="E12" s="15">
        <v>5</v>
      </c>
      <c r="F12" s="15">
        <v>42075430</v>
      </c>
      <c r="G12" s="15" t="s">
        <v>155</v>
      </c>
      <c r="H12" s="15" t="s">
        <v>46</v>
      </c>
      <c r="I12" s="15" t="s">
        <v>47</v>
      </c>
      <c r="J12" s="15" t="s">
        <v>48</v>
      </c>
      <c r="K12" s="15">
        <v>8000</v>
      </c>
      <c r="Q12" s="19">
        <v>0</v>
      </c>
      <c r="V12" s="15"/>
      <c r="W12" s="15"/>
      <c r="X12" s="15"/>
      <c r="Y12" s="15"/>
      <c r="Z12" s="19">
        <v>0</v>
      </c>
      <c r="AA12" s="15"/>
      <c r="AB12" s="16"/>
      <c r="AC12" s="15" t="s">
        <v>16</v>
      </c>
      <c r="AD12" s="15" t="s">
        <v>17</v>
      </c>
      <c r="AE12" s="15">
        <v>0</v>
      </c>
      <c r="AF12" s="15">
        <v>1800</v>
      </c>
      <c r="AG12" s="19">
        <f>Table35[[#This Row],[قرائت
 فعلی6]]-Table35[[#This Row],[قرائت 
قبلی5]]</f>
        <v>1800</v>
      </c>
      <c r="AH12" s="15" t="s">
        <v>169</v>
      </c>
      <c r="AI12" s="16">
        <v>16426068</v>
      </c>
      <c r="AJ12" s="15" t="s">
        <v>17</v>
      </c>
      <c r="AK12" s="15" t="s">
        <v>18</v>
      </c>
      <c r="AL12" s="15">
        <v>1800</v>
      </c>
      <c r="AM12" s="15">
        <v>3573</v>
      </c>
      <c r="AN12" s="19">
        <f>Table35[[#This Row],[قرائت
 فعلی7]]-Table35[[#This Row],[قرائت 
قبلی6]]</f>
        <v>1773</v>
      </c>
      <c r="AO12" s="15" t="s">
        <v>18</v>
      </c>
      <c r="AP12" s="16">
        <v>16607536.412372496</v>
      </c>
      <c r="AQ12" s="15" t="s">
        <v>18</v>
      </c>
      <c r="AR12" s="15" t="s">
        <v>183</v>
      </c>
      <c r="AS12" s="15">
        <v>3573</v>
      </c>
      <c r="AT12" s="15">
        <v>4545</v>
      </c>
      <c r="AU12" s="15">
        <f>Table35[[#This Row],[قرائت
 فعلی75]]-Table35[[#This Row],[قرائت 
قبلی64]]</f>
        <v>972</v>
      </c>
      <c r="AV12" s="15" t="s">
        <v>191</v>
      </c>
      <c r="AW12" s="67">
        <v>9276023.9061020352</v>
      </c>
      <c r="AX12" s="15" t="s">
        <v>183</v>
      </c>
      <c r="AY12" s="15" t="s">
        <v>193</v>
      </c>
      <c r="AZ12" s="15">
        <v>4545</v>
      </c>
      <c r="BA12" s="1">
        <v>6105</v>
      </c>
      <c r="BB12" s="22">
        <f>Table35[[#This Row],[قرائت
 فعلی713]]-Table35[[#This Row],[قرائت 
قبلی612]]</f>
        <v>1560</v>
      </c>
      <c r="BC12" s="1" t="s">
        <v>203</v>
      </c>
      <c r="BD12" s="16">
        <v>15068738.82795232</v>
      </c>
      <c r="BE12" s="21"/>
      <c r="BG12" s="87">
        <f>Table35[[#This Row],[مبلغ واریزی
 به مشترک (ریال)1016]]+Table35[[#This Row],[مبلغ واریزی
 به مشترک (ریال)108]]+Table35[[#This Row],[مبلغ واریزی
 به مشترک (ریال)10]]+Table35[[#This Row],[مبلغ واریزی
 به مشترک (ریال)9]]+Table35[[#This Row],[مبلغ واریزی
 به مشترک (ریال)8]]+Table35[[#This Row],[مبلغ واریزی
 به مشترک (ریال) قطعی]]</f>
        <v>57378367.146426857</v>
      </c>
      <c r="BH12" s="91" t="e">
        <f>#REF!+#REF!+#REF!+#REF!+#REF!+#REF!</f>
        <v>#REF!</v>
      </c>
      <c r="BI12" s="93">
        <v>12746272</v>
      </c>
    </row>
    <row r="13" spans="1:61" ht="32.25" customHeight="1">
      <c r="A13" s="15">
        <v>12</v>
      </c>
      <c r="B13" s="15" t="s">
        <v>19</v>
      </c>
      <c r="C13" s="15" t="s">
        <v>49</v>
      </c>
      <c r="D13" s="100">
        <f>Table35[[#This Row],[قرائت
 فعلی713]]</f>
        <v>4630</v>
      </c>
      <c r="E13" s="15">
        <v>5</v>
      </c>
      <c r="F13" s="15">
        <v>30614609</v>
      </c>
      <c r="G13" s="15" t="s">
        <v>170</v>
      </c>
      <c r="H13" s="15" t="s">
        <v>50</v>
      </c>
      <c r="I13" s="15" t="s">
        <v>51</v>
      </c>
      <c r="J13" s="15" t="s">
        <v>25</v>
      </c>
      <c r="K13" s="15">
        <v>8000</v>
      </c>
      <c r="Q13" s="19">
        <v>0</v>
      </c>
      <c r="V13" s="15"/>
      <c r="W13" s="15"/>
      <c r="X13" s="15"/>
      <c r="Y13" s="15"/>
      <c r="Z13" s="19">
        <v>0</v>
      </c>
      <c r="AA13" s="15"/>
      <c r="AB13" s="16"/>
      <c r="AC13" s="15" t="s">
        <v>16</v>
      </c>
      <c r="AD13" s="15" t="s">
        <v>17</v>
      </c>
      <c r="AE13" s="15">
        <v>0</v>
      </c>
      <c r="AF13" s="15">
        <v>1704</v>
      </c>
      <c r="AG13" s="19">
        <f>Table35[[#This Row],[قرائت
 فعلی6]]-Table35[[#This Row],[قرائت 
قبلی5]]</f>
        <v>1704</v>
      </c>
      <c r="AH13" s="15" t="s">
        <v>171</v>
      </c>
      <c r="AI13" s="16">
        <v>15550011</v>
      </c>
      <c r="AJ13" s="15" t="s">
        <v>17</v>
      </c>
      <c r="AK13" s="15" t="s">
        <v>18</v>
      </c>
      <c r="AL13" s="15">
        <v>1704</v>
      </c>
      <c r="AM13" s="15">
        <v>2744</v>
      </c>
      <c r="AN13" s="19">
        <f>Table35[[#This Row],[قرائت
 فعلی7]]-Table35[[#This Row],[قرائت 
قبلی6]]</f>
        <v>1040</v>
      </c>
      <c r="AO13" s="15" t="s">
        <v>18</v>
      </c>
      <c r="AP13" s="16">
        <v>8149214.1448189914</v>
      </c>
      <c r="AQ13" s="15" t="s">
        <v>18</v>
      </c>
      <c r="AR13" s="15" t="s">
        <v>183</v>
      </c>
      <c r="AS13" s="15">
        <v>2744</v>
      </c>
      <c r="AT13" s="15">
        <v>3621</v>
      </c>
      <c r="AU13" s="15">
        <f>Table35[[#This Row],[قرائت
 فعلی75]]-Table35[[#This Row],[قرائت 
قبلی64]]</f>
        <v>877</v>
      </c>
      <c r="AV13" s="15" t="s">
        <v>191</v>
      </c>
      <c r="AW13" s="67">
        <v>8369416.631328688</v>
      </c>
      <c r="AX13" s="15" t="s">
        <v>183</v>
      </c>
      <c r="AY13" s="15" t="s">
        <v>193</v>
      </c>
      <c r="AZ13" s="15">
        <v>3621</v>
      </c>
      <c r="BA13" s="1">
        <v>4630</v>
      </c>
      <c r="BB13" s="22">
        <f>Table35[[#This Row],[قرائت
 فعلی713]]-Table35[[#This Row],[قرائت 
قبلی612]]</f>
        <v>1009</v>
      </c>
      <c r="BC13" s="1" t="s">
        <v>203</v>
      </c>
      <c r="BD13" s="16">
        <v>9746382.9983358271</v>
      </c>
      <c r="BE13" s="23"/>
      <c r="BG13" s="87">
        <f>Table35[[#This Row],[مبلغ واریزی
 به مشترک (ریال)1016]]+Table35[[#This Row],[مبلغ واریزی
 به مشترک (ریال)108]]+Table35[[#This Row],[مبلغ واریزی
 به مشترک (ریال)10]]+Table35[[#This Row],[مبلغ واریزی
 به مشترک (ریال)9]]+Table35[[#This Row],[مبلغ واریزی
 به مشترک (ریال)8]]+Table35[[#This Row],[مبلغ واریزی
 به مشترک (ریال) قطعی]]</f>
        <v>41815024.774483502</v>
      </c>
      <c r="BH13" s="91" t="e">
        <f>#REF!+#REF!+#REF!+#REF!+#REF!+#REF!</f>
        <v>#REF!</v>
      </c>
      <c r="BI13" s="93">
        <v>9193899</v>
      </c>
    </row>
    <row r="14" spans="1:61" ht="32.25" customHeight="1">
      <c r="A14" s="24">
        <v>13</v>
      </c>
      <c r="B14" s="15" t="s">
        <v>19</v>
      </c>
      <c r="C14" s="24" t="s">
        <v>52</v>
      </c>
      <c r="D14" s="100">
        <f>Table35[[#This Row],[قرائت
 فعلی713]]</f>
        <v>2633</v>
      </c>
      <c r="E14" s="24">
        <v>3</v>
      </c>
      <c r="F14" s="24">
        <v>23727243</v>
      </c>
      <c r="G14" s="24" t="s">
        <v>170</v>
      </c>
      <c r="H14" s="24" t="s">
        <v>50</v>
      </c>
      <c r="I14" s="15" t="s">
        <v>53</v>
      </c>
      <c r="J14" s="24" t="s">
        <v>25</v>
      </c>
      <c r="K14" s="15">
        <v>8000</v>
      </c>
      <c r="L14" s="25"/>
      <c r="M14" s="25"/>
      <c r="N14" s="25"/>
      <c r="O14" s="25"/>
      <c r="P14" s="25"/>
      <c r="Q14" s="19">
        <v>0</v>
      </c>
      <c r="R14" s="25"/>
      <c r="V14" s="24"/>
      <c r="W14" s="24"/>
      <c r="X14" s="28"/>
      <c r="Y14" s="28"/>
      <c r="Z14" s="19">
        <v>0</v>
      </c>
      <c r="AA14" s="24"/>
      <c r="AB14" s="27"/>
      <c r="AC14" s="28" t="s">
        <v>16</v>
      </c>
      <c r="AD14" s="28" t="s">
        <v>17</v>
      </c>
      <c r="AE14" s="28">
        <v>0</v>
      </c>
      <c r="AF14" s="28">
        <v>680</v>
      </c>
      <c r="AG14" s="29">
        <f>Table35[[#This Row],[قرائت
 فعلی6]]-Table35[[#This Row],[قرائت 
قبلی5]]</f>
        <v>680</v>
      </c>
      <c r="AH14" s="24" t="s">
        <v>172</v>
      </c>
      <c r="AI14" s="16">
        <v>6205404</v>
      </c>
      <c r="AJ14" s="15" t="s">
        <v>17</v>
      </c>
      <c r="AK14" s="15" t="s">
        <v>18</v>
      </c>
      <c r="AL14" s="15">
        <v>0</v>
      </c>
      <c r="AM14" s="28">
        <v>979</v>
      </c>
      <c r="AN14" s="19">
        <f>Table35[[#This Row],[قرائت
 فعلی7]]-Table35[[#This Row],[قرائت 
قبلی6]]</f>
        <v>979</v>
      </c>
      <c r="AO14" s="15" t="s">
        <v>18</v>
      </c>
      <c r="AP14" s="30">
        <v>9170207.6411239002</v>
      </c>
      <c r="AQ14" s="15" t="s">
        <v>18</v>
      </c>
      <c r="AR14" s="15" t="s">
        <v>183</v>
      </c>
      <c r="AS14" s="28">
        <v>979</v>
      </c>
      <c r="AT14" s="15">
        <v>1760</v>
      </c>
      <c r="AU14" s="15">
        <f>Table35[[#This Row],[قرائت
 فعلی75]]-Table35[[#This Row],[قرائت 
قبلی64]]</f>
        <v>781</v>
      </c>
      <c r="AV14" s="15" t="s">
        <v>191</v>
      </c>
      <c r="AW14" s="67">
        <v>7453266.1220840421</v>
      </c>
      <c r="AX14" s="15" t="s">
        <v>183</v>
      </c>
      <c r="AY14" s="15" t="s">
        <v>193</v>
      </c>
      <c r="AZ14" s="15">
        <v>1760</v>
      </c>
      <c r="BA14" s="25">
        <v>2633</v>
      </c>
      <c r="BB14" s="22">
        <f>Table35[[#This Row],[قرائت
 فعلی713]]-Table35[[#This Row],[قرائت 
قبلی612]]</f>
        <v>873</v>
      </c>
      <c r="BC14" s="1" t="s">
        <v>203</v>
      </c>
      <c r="BD14" s="16">
        <v>8432698.074873317</v>
      </c>
      <c r="BE14" s="23"/>
      <c r="BG14" s="87">
        <f>Table35[[#This Row],[مبلغ واریزی
 به مشترک (ریال)1016]]+Table35[[#This Row],[مبلغ واریزی
 به مشترک (ریال)108]]+Table35[[#This Row],[مبلغ واریزی
 به مشترک (ریال)10]]+Table35[[#This Row],[مبلغ واریزی
 به مشترک (ریال)9]]+Table35[[#This Row],[مبلغ واریزی
 به مشترک (ریال)8]]+Table35[[#This Row],[مبلغ واریزی
 به مشترک (ریال) قطعی]]</f>
        <v>31261575.838081259</v>
      </c>
      <c r="BH14" s="91" t="e">
        <f>#REF!+#REF!+#REF!+#REF!+#REF!+#REF!</f>
        <v>#REF!</v>
      </c>
      <c r="BI14" s="93">
        <v>6958424</v>
      </c>
    </row>
    <row r="15" spans="1:61" ht="32.25" customHeight="1">
      <c r="A15" s="24">
        <v>14</v>
      </c>
      <c r="B15" s="15" t="s">
        <v>19</v>
      </c>
      <c r="C15" s="24" t="s">
        <v>54</v>
      </c>
      <c r="D15" s="100">
        <f>Table35[[#This Row],[قرائت
 فعلی713]]</f>
        <v>3333</v>
      </c>
      <c r="E15" s="24">
        <v>5</v>
      </c>
      <c r="F15" s="24">
        <v>17031881</v>
      </c>
      <c r="G15" s="24" t="s">
        <v>150</v>
      </c>
      <c r="H15" s="24" t="s">
        <v>55</v>
      </c>
      <c r="I15" s="15" t="s">
        <v>57</v>
      </c>
      <c r="J15" s="24" t="s">
        <v>56</v>
      </c>
      <c r="K15" s="15">
        <v>8000</v>
      </c>
      <c r="L15" s="25"/>
      <c r="M15" s="25"/>
      <c r="N15" s="25"/>
      <c r="O15" s="25"/>
      <c r="P15" s="25"/>
      <c r="Q15" s="19">
        <v>0</v>
      </c>
      <c r="R15" s="25"/>
      <c r="V15" s="24"/>
      <c r="W15" s="24"/>
      <c r="X15" s="28"/>
      <c r="Y15" s="28"/>
      <c r="Z15" s="19">
        <v>0</v>
      </c>
      <c r="AA15" s="24"/>
      <c r="AB15" s="27"/>
      <c r="AC15" s="28"/>
      <c r="AD15" s="28"/>
      <c r="AE15" s="28"/>
      <c r="AF15" s="28"/>
      <c r="AG15" s="29">
        <f>Table35[[#This Row],[قرائت
 فعلی6]]-Table35[[#This Row],[قرائت 
قبلی5]]</f>
        <v>0</v>
      </c>
      <c r="AH15" s="24"/>
      <c r="AI15" s="16"/>
      <c r="AJ15" s="15" t="s">
        <v>17</v>
      </c>
      <c r="AK15" s="15" t="s">
        <v>18</v>
      </c>
      <c r="AL15" s="15">
        <v>0</v>
      </c>
      <c r="AM15" s="28">
        <v>1294</v>
      </c>
      <c r="AN15" s="19">
        <f>Table35[[#This Row],[قرائت
 فعلی7]]-Table35[[#This Row],[قرائت 
قبلی6]]</f>
        <v>1294</v>
      </c>
      <c r="AO15" s="15" t="s">
        <v>18</v>
      </c>
      <c r="AP15" s="30">
        <v>14527282.893899655</v>
      </c>
      <c r="AQ15" s="15" t="s">
        <v>18</v>
      </c>
      <c r="AR15" s="15" t="s">
        <v>183</v>
      </c>
      <c r="AS15" s="28">
        <v>1294</v>
      </c>
      <c r="AT15" s="15">
        <v>2126</v>
      </c>
      <c r="AU15" s="15">
        <f>Table35[[#This Row],[قرائت
 فعلی75]]-Table35[[#This Row],[قرائت 
قبلی64]]</f>
        <v>832</v>
      </c>
      <c r="AV15" s="15" t="s">
        <v>191</v>
      </c>
      <c r="AW15" s="67">
        <v>8069640.7727498086</v>
      </c>
      <c r="AX15" s="15" t="s">
        <v>183</v>
      </c>
      <c r="AY15" s="15" t="s">
        <v>193</v>
      </c>
      <c r="AZ15" s="15">
        <v>2126</v>
      </c>
      <c r="BA15" s="25">
        <v>3333</v>
      </c>
      <c r="BB15" s="22">
        <f>Table35[[#This Row],[قرائت
 فعلی713]]-Table35[[#This Row],[قرائت 
قبلی612]]</f>
        <v>1207</v>
      </c>
      <c r="BC15" s="1" t="s">
        <v>203</v>
      </c>
      <c r="BD15" s="16">
        <v>11849392.159614647</v>
      </c>
      <c r="BE15" s="23"/>
      <c r="BG15" s="87">
        <f>Table35[[#This Row],[مبلغ واریزی
 به مشترک (ریال)1016]]+Table35[[#This Row],[مبلغ واریزی
 به مشترک (ریال)108]]+Table35[[#This Row],[مبلغ واریزی
 به مشترک (ریال)10]]+Table35[[#This Row],[مبلغ واریزی
 به مشترک (ریال)9]]+Table35[[#This Row],[مبلغ واریزی
 به مشترک (ریال)8]]+Table35[[#This Row],[مبلغ واریزی
 به مشترک (ریال) قطعی]]</f>
        <v>34446315.826264113</v>
      </c>
      <c r="BH15" s="91" t="e">
        <f>#REF!+#REF!+#REF!+#REF!+#REF!+#REF!</f>
        <v>#REF!</v>
      </c>
      <c r="BI15" s="93">
        <v>12819433</v>
      </c>
    </row>
    <row r="16" spans="1:61" ht="32.25" customHeight="1">
      <c r="A16" s="24">
        <v>15</v>
      </c>
      <c r="B16" s="15" t="s">
        <v>19</v>
      </c>
      <c r="C16" s="24" t="s">
        <v>58</v>
      </c>
      <c r="D16" s="100">
        <f>Table35[[#This Row],[قرائت
 فعلی713]]</f>
        <v>3694</v>
      </c>
      <c r="E16" s="24">
        <v>5</v>
      </c>
      <c r="F16" s="24">
        <v>21908114</v>
      </c>
      <c r="G16" s="24" t="s">
        <v>150</v>
      </c>
      <c r="H16" s="24" t="s">
        <v>55</v>
      </c>
      <c r="I16" s="15" t="s">
        <v>59</v>
      </c>
      <c r="J16" s="24" t="s">
        <v>56</v>
      </c>
      <c r="K16" s="15">
        <v>8000</v>
      </c>
      <c r="L16" s="25"/>
      <c r="M16" s="25"/>
      <c r="N16" s="25"/>
      <c r="O16" s="25"/>
      <c r="P16" s="25"/>
      <c r="Q16" s="19">
        <v>0</v>
      </c>
      <c r="R16" s="25"/>
      <c r="V16" s="24"/>
      <c r="W16" s="24"/>
      <c r="X16" s="28"/>
      <c r="Y16" s="28"/>
      <c r="Z16" s="19">
        <v>0</v>
      </c>
      <c r="AA16" s="24"/>
      <c r="AB16" s="27"/>
      <c r="AC16" s="28"/>
      <c r="AD16" s="28"/>
      <c r="AE16" s="28"/>
      <c r="AF16" s="28"/>
      <c r="AG16" s="29">
        <f>Table35[[#This Row],[قرائت
 فعلی6]]-Table35[[#This Row],[قرائت 
قبلی5]]</f>
        <v>0</v>
      </c>
      <c r="AH16" s="24"/>
      <c r="AI16" s="16"/>
      <c r="AJ16" s="15" t="s">
        <v>17</v>
      </c>
      <c r="AK16" s="15" t="s">
        <v>18</v>
      </c>
      <c r="AL16" s="15">
        <v>0</v>
      </c>
      <c r="AM16" s="28">
        <v>1400</v>
      </c>
      <c r="AN16" s="19">
        <f>Table35[[#This Row],[قرائت
 فعلی7]]-Table35[[#This Row],[قرائت 
قبلی6]]</f>
        <v>1400</v>
      </c>
      <c r="AO16" s="15" t="s">
        <v>18</v>
      </c>
      <c r="AP16" s="30">
        <v>15660144.403974399</v>
      </c>
      <c r="AQ16" s="15" t="s">
        <v>18</v>
      </c>
      <c r="AR16" s="15" t="s">
        <v>183</v>
      </c>
      <c r="AS16" s="28">
        <v>1400</v>
      </c>
      <c r="AT16" s="15">
        <v>2373</v>
      </c>
      <c r="AU16" s="15">
        <f>Table35[[#This Row],[قرائت
 فعلی75]]-Table35[[#This Row],[قرائت 
قبلی64]]</f>
        <v>973</v>
      </c>
      <c r="AV16" s="15" t="s">
        <v>191</v>
      </c>
      <c r="AW16" s="68">
        <v>9437212.1056316867</v>
      </c>
      <c r="AX16" s="15" t="s">
        <v>183</v>
      </c>
      <c r="AY16" s="15" t="s">
        <v>193</v>
      </c>
      <c r="AZ16" s="15">
        <v>2373</v>
      </c>
      <c r="BA16" s="25">
        <v>3694</v>
      </c>
      <c r="BB16" s="22">
        <f>Table35[[#This Row],[قرائت
 فعلی713]]-Table35[[#This Row],[قرائت 
قبلی612]]</f>
        <v>1321</v>
      </c>
      <c r="BC16" s="1" t="s">
        <v>203</v>
      </c>
      <c r="BD16" s="30">
        <v>12968555.95927999</v>
      </c>
      <c r="BE16" s="23"/>
      <c r="BG16" s="87">
        <f>Table35[[#This Row],[مبلغ واریزی
 به مشترک (ریال)1016]]+Table35[[#This Row],[مبلغ واریزی
 به مشترک (ریال)108]]+Table35[[#This Row],[مبلغ واریزی
 به مشترک (ریال)10]]+Table35[[#This Row],[مبلغ واریزی
 به مشترک (ریال)9]]+Table35[[#This Row],[مبلغ واریزی
 به مشترک (ریال)8]]+Table35[[#This Row],[مبلغ واریزی
 به مشترک (ریال) قطعی]]</f>
        <v>38065912.468886077</v>
      </c>
      <c r="BH16" s="91" t="e">
        <f>#REF!+#REF!+#REF!+#REF!+#REF!+#REF!</f>
        <v>#REF!</v>
      </c>
      <c r="BI16" s="93">
        <v>13339689</v>
      </c>
    </row>
    <row r="17" spans="1:61" ht="32.25" customHeight="1">
      <c r="A17" s="24">
        <v>16</v>
      </c>
      <c r="B17" s="15" t="s">
        <v>19</v>
      </c>
      <c r="C17" s="24" t="s">
        <v>60</v>
      </c>
      <c r="D17" s="100">
        <f>Table35[[#This Row],[قرائت
 فعلی713]]</f>
        <v>4176</v>
      </c>
      <c r="E17" s="24">
        <v>5</v>
      </c>
      <c r="F17" s="24">
        <v>18095733</v>
      </c>
      <c r="G17" s="24" t="s">
        <v>150</v>
      </c>
      <c r="H17" s="24" t="s">
        <v>55</v>
      </c>
      <c r="I17" s="15" t="s">
        <v>61</v>
      </c>
      <c r="J17" s="24" t="s">
        <v>56</v>
      </c>
      <c r="K17" s="15">
        <v>8000</v>
      </c>
      <c r="L17" s="25"/>
      <c r="M17" s="25"/>
      <c r="N17" s="25"/>
      <c r="O17" s="25"/>
      <c r="P17" s="25"/>
      <c r="Q17" s="19">
        <v>0</v>
      </c>
      <c r="R17" s="25"/>
      <c r="V17" s="24"/>
      <c r="W17" s="24"/>
      <c r="X17" s="28"/>
      <c r="Y17" s="28"/>
      <c r="Z17" s="19">
        <v>0</v>
      </c>
      <c r="AA17" s="24"/>
      <c r="AB17" s="27"/>
      <c r="AC17" s="28"/>
      <c r="AD17" s="28"/>
      <c r="AE17" s="28"/>
      <c r="AF17" s="28"/>
      <c r="AG17" s="29">
        <f>Table35[[#This Row],[قرائت
 فعلی6]]-Table35[[#This Row],[قرائت 
قبلی5]]</f>
        <v>0</v>
      </c>
      <c r="AH17" s="24"/>
      <c r="AI17" s="16"/>
      <c r="AJ17" s="15" t="s">
        <v>17</v>
      </c>
      <c r="AK17" s="15" t="s">
        <v>18</v>
      </c>
      <c r="AL17" s="15">
        <v>0</v>
      </c>
      <c r="AM17" s="28">
        <v>1576</v>
      </c>
      <c r="AN17" s="19">
        <f>Table35[[#This Row],[قرائت
 فعلی7]]-Table35[[#This Row],[قرائت 
قبلی6]]</f>
        <v>1576</v>
      </c>
      <c r="AO17" s="15" t="s">
        <v>18</v>
      </c>
      <c r="AP17" s="30">
        <v>15003275.125023497</v>
      </c>
      <c r="AQ17" s="15" t="s">
        <v>18</v>
      </c>
      <c r="AR17" s="15" t="s">
        <v>183</v>
      </c>
      <c r="AS17" s="28">
        <v>1576</v>
      </c>
      <c r="AT17" s="15">
        <v>2800</v>
      </c>
      <c r="AU17" s="15">
        <f>Table35[[#This Row],[قرائت
 فعلی75]]-Table35[[#This Row],[قرائت 
قبلی64]]</f>
        <v>1224</v>
      </c>
      <c r="AV17" s="15" t="s">
        <v>191</v>
      </c>
      <c r="AW17" s="68">
        <v>11871683.059910776</v>
      </c>
      <c r="AX17" s="15" t="s">
        <v>183</v>
      </c>
      <c r="AY17" s="15" t="s">
        <v>193</v>
      </c>
      <c r="AZ17" s="15">
        <v>2800</v>
      </c>
      <c r="BA17" s="25">
        <v>4176</v>
      </c>
      <c r="BB17" s="22">
        <f>Table35[[#This Row],[قرائت
 فعلی713]]-Table35[[#This Row],[قرائت 
قبلی612]]</f>
        <v>1376</v>
      </c>
      <c r="BC17" s="1" t="s">
        <v>203</v>
      </c>
      <c r="BD17" s="30">
        <v>13508503.406486955</v>
      </c>
      <c r="BE17" s="23"/>
      <c r="BG17" s="87">
        <f>Table35[[#This Row],[مبلغ واریزی
 به مشترک (ریال)1016]]+Table35[[#This Row],[مبلغ واریزی
 به مشترک (ریال)108]]+Table35[[#This Row],[مبلغ واریزی
 به مشترک (ریال)10]]+Table35[[#This Row],[مبلغ واریزی
 به مشترک (ریال)9]]+Table35[[#This Row],[مبلغ واریزی
 به مشترک (ریال)8]]+Table35[[#This Row],[مبلغ واریزی
 به مشترک (ریال) قطعی]]</f>
        <v>40383461.591421232</v>
      </c>
      <c r="BH17" s="91" t="e">
        <f>#REF!+#REF!+#REF!+#REF!+#REF!+#REF!</f>
        <v>#REF!</v>
      </c>
      <c r="BI17" s="93">
        <v>12908852</v>
      </c>
    </row>
    <row r="18" spans="1:61" ht="32.25" customHeight="1">
      <c r="A18" s="24">
        <v>17</v>
      </c>
      <c r="B18" s="15" t="s">
        <v>19</v>
      </c>
      <c r="C18" s="24" t="s">
        <v>62</v>
      </c>
      <c r="D18" s="100">
        <f>Table35[[#This Row],[قرائت
 فعلی713]]</f>
        <v>2990</v>
      </c>
      <c r="E18" s="24">
        <v>5</v>
      </c>
      <c r="F18" s="24">
        <v>31012065</v>
      </c>
      <c r="G18" s="24" t="s">
        <v>150</v>
      </c>
      <c r="H18" s="24" t="s">
        <v>63</v>
      </c>
      <c r="I18" s="15" t="s">
        <v>64</v>
      </c>
      <c r="J18" s="24" t="s">
        <v>48</v>
      </c>
      <c r="K18" s="15">
        <v>8000</v>
      </c>
      <c r="L18" s="25"/>
      <c r="M18" s="25"/>
      <c r="N18" s="25"/>
      <c r="O18" s="25"/>
      <c r="P18" s="25"/>
      <c r="Q18" s="19">
        <v>0</v>
      </c>
      <c r="R18" s="25"/>
      <c r="V18" s="24"/>
      <c r="W18" s="24"/>
      <c r="X18" s="28"/>
      <c r="Y18" s="28"/>
      <c r="Z18" s="19">
        <v>0</v>
      </c>
      <c r="AA18" s="24"/>
      <c r="AB18" s="27"/>
      <c r="AC18" s="28"/>
      <c r="AD18" s="28"/>
      <c r="AE18" s="28"/>
      <c r="AF18" s="28"/>
      <c r="AG18" s="29">
        <f>Table35[[#This Row],[قرائت
 فعلی6]]-Table35[[#This Row],[قرائت 
قبلی5]]</f>
        <v>0</v>
      </c>
      <c r="AH18" s="24"/>
      <c r="AI18" s="16"/>
      <c r="AJ18" s="15" t="s">
        <v>17</v>
      </c>
      <c r="AK18" s="15" t="s">
        <v>18</v>
      </c>
      <c r="AL18" s="15">
        <v>0</v>
      </c>
      <c r="AM18" s="28">
        <v>194</v>
      </c>
      <c r="AN18" s="19">
        <f>Table35[[#This Row],[قرائت
 فعلی7]]-Table35[[#This Row],[قرائت 
قبلی6]]</f>
        <v>194</v>
      </c>
      <c r="AO18" s="15" t="s">
        <v>18</v>
      </c>
      <c r="AP18" s="30">
        <v>1817181.0851665337</v>
      </c>
      <c r="AQ18" s="15" t="s">
        <v>18</v>
      </c>
      <c r="AR18" s="15" t="s">
        <v>183</v>
      </c>
      <c r="AS18" s="28">
        <v>194</v>
      </c>
      <c r="AT18" s="15">
        <v>1510</v>
      </c>
      <c r="AU18" s="15">
        <f>Table35[[#This Row],[قرائت
 فعلی75]]-Table35[[#This Row],[قرائت 
قبلی64]]</f>
        <v>1316</v>
      </c>
      <c r="AV18" s="15" t="s">
        <v>191</v>
      </c>
      <c r="AW18" s="68">
        <v>12558896.56422868</v>
      </c>
      <c r="AX18" s="15" t="s">
        <v>183</v>
      </c>
      <c r="AY18" s="15" t="s">
        <v>193</v>
      </c>
      <c r="AZ18" s="15">
        <v>1510</v>
      </c>
      <c r="BA18" s="25">
        <v>2990</v>
      </c>
      <c r="BB18" s="22">
        <f>Table35[[#This Row],[قرائت
 فعلی713]]-Table35[[#This Row],[قرائت 
قبلی612]]</f>
        <v>1480</v>
      </c>
      <c r="BC18" s="1" t="s">
        <v>203</v>
      </c>
      <c r="BD18" s="30">
        <v>14295982.990621431</v>
      </c>
      <c r="BE18" s="23"/>
      <c r="BG18" s="87">
        <f>Table35[[#This Row],[مبلغ واریزی
 به مشترک (ریال)1016]]+Table35[[#This Row],[مبلغ واریزی
 به مشترک (ریال)108]]+Table35[[#This Row],[مبلغ واریزی
 به مشترک (ریال)10]]+Table35[[#This Row],[مبلغ واریزی
 به مشترک (ریال)9]]+Table35[[#This Row],[مبلغ واریزی
 به مشترک (ریال)8]]+Table35[[#This Row],[مبلغ واریزی
 به مشترک (ریال) قطعی]]</f>
        <v>28672060.640016641</v>
      </c>
      <c r="BH18" s="91" t="e">
        <f>#REF!+#REF!+#REF!+#REF!+#REF!+#REF!</f>
        <v>#REF!</v>
      </c>
      <c r="BI18" s="93">
        <v>13136464</v>
      </c>
    </row>
    <row r="19" spans="1:61" ht="32.25" customHeight="1">
      <c r="A19" s="24">
        <v>18</v>
      </c>
      <c r="B19" s="15" t="s">
        <v>19</v>
      </c>
      <c r="C19" s="15" t="s">
        <v>65</v>
      </c>
      <c r="D19" s="100">
        <f>Table35[[#This Row],[قرائت
 فعلی713]]</f>
        <v>2680</v>
      </c>
      <c r="E19" s="15">
        <v>5</v>
      </c>
      <c r="F19" s="15">
        <v>18159392</v>
      </c>
      <c r="G19" s="15" t="s">
        <v>150</v>
      </c>
      <c r="H19" s="15" t="s">
        <v>66</v>
      </c>
      <c r="I19" s="15" t="s">
        <v>68</v>
      </c>
      <c r="J19" s="15" t="s">
        <v>67</v>
      </c>
      <c r="K19" s="15">
        <v>8000</v>
      </c>
      <c r="Q19" s="19">
        <v>0</v>
      </c>
      <c r="V19" s="15"/>
      <c r="W19" s="15"/>
      <c r="X19" s="32"/>
      <c r="Y19" s="32"/>
      <c r="Z19" s="19">
        <v>0</v>
      </c>
      <c r="AA19" s="15"/>
      <c r="AB19" s="31"/>
      <c r="AC19" s="32"/>
      <c r="AD19" s="32"/>
      <c r="AE19" s="32"/>
      <c r="AF19" s="32"/>
      <c r="AG19" s="33">
        <f>Table35[[#This Row],[قرائت
 فعلی6]]-Table35[[#This Row],[قرائت 
قبلی5]]</f>
        <v>0</v>
      </c>
      <c r="AH19" s="15"/>
      <c r="AI19" s="16"/>
      <c r="AJ19" s="15" t="s">
        <v>17</v>
      </c>
      <c r="AK19" s="15" t="s">
        <v>18</v>
      </c>
      <c r="AL19" s="32">
        <v>0</v>
      </c>
      <c r="AM19" s="32">
        <v>1408</v>
      </c>
      <c r="AN19" s="19">
        <f>Table35[[#This Row],[قرائت
 فعلی7]]-Table35[[#This Row],[قرائت 
قبلی6]]</f>
        <v>1408</v>
      </c>
      <c r="AO19" s="15" t="s">
        <v>18</v>
      </c>
      <c r="AP19" s="16">
        <v>13403941.228447387</v>
      </c>
      <c r="AQ19" s="15" t="s">
        <v>18</v>
      </c>
      <c r="AR19" s="15" t="s">
        <v>183</v>
      </c>
      <c r="AS19" s="32">
        <v>0</v>
      </c>
      <c r="AT19" s="15">
        <v>1300</v>
      </c>
      <c r="AU19" s="15">
        <f>Table35[[#This Row],[قرائت
 فعلی75]]-Table35[[#This Row],[قرائت 
قبلی64]]</f>
        <v>1300</v>
      </c>
      <c r="AV19" s="15" t="s">
        <v>191</v>
      </c>
      <c r="AW19" s="68">
        <v>12608813.707421575</v>
      </c>
      <c r="AX19" s="15" t="s">
        <v>183</v>
      </c>
      <c r="AY19" s="15" t="s">
        <v>193</v>
      </c>
      <c r="AZ19" s="15">
        <v>1300</v>
      </c>
      <c r="BA19" s="1">
        <v>2680</v>
      </c>
      <c r="BB19" s="22">
        <f>Table35[[#This Row],[قرائت
 فعلی713]]-Table35[[#This Row],[قرائت 
قبلی612]]</f>
        <v>1380</v>
      </c>
      <c r="BC19" s="1" t="s">
        <v>203</v>
      </c>
      <c r="BD19" s="30">
        <v>13547772.31173837</v>
      </c>
      <c r="BE19" s="23"/>
      <c r="BG19" s="87">
        <f>Table35[[#This Row],[مبلغ واریزی
 به مشترک (ریال)1016]]+Table35[[#This Row],[مبلغ واریزی
 به مشترک (ریال)108]]+Table35[[#This Row],[مبلغ واریزی
 به مشترک (ریال)10]]+Table35[[#This Row],[مبلغ واریزی
 به مشترک (ریال)9]]+Table35[[#This Row],[مبلغ واریزی
 به مشترک (ریال)8]]+Table35[[#This Row],[مبلغ واریزی
 به مشترک (ریال) قطعی]]</f>
        <v>39560527.247607328</v>
      </c>
      <c r="BH19" s="91" t="e">
        <f>#REF!+#REF!+#REF!+#REF!+#REF!+#REF!</f>
        <v>#REF!</v>
      </c>
      <c r="BI19" s="93">
        <v>13079561</v>
      </c>
    </row>
    <row r="20" spans="1:61" ht="32.25" customHeight="1">
      <c r="A20" s="24">
        <v>19</v>
      </c>
      <c r="B20" s="15" t="s">
        <v>19</v>
      </c>
      <c r="C20" s="15" t="s">
        <v>69</v>
      </c>
      <c r="D20" s="100">
        <f>Table35[[#This Row],[قرائت
 فعلی713]]</f>
        <v>38800</v>
      </c>
      <c r="E20" s="15">
        <v>48</v>
      </c>
      <c r="F20" s="15">
        <v>97654303</v>
      </c>
      <c r="G20" s="15" t="s">
        <v>162</v>
      </c>
      <c r="H20" s="15" t="s">
        <v>17</v>
      </c>
      <c r="I20" s="15" t="s">
        <v>173</v>
      </c>
      <c r="J20" s="15" t="s">
        <v>70</v>
      </c>
      <c r="K20" s="15">
        <v>7000</v>
      </c>
      <c r="Q20" s="19">
        <v>0</v>
      </c>
      <c r="V20" s="15"/>
      <c r="W20" s="15"/>
      <c r="X20" s="32"/>
      <c r="Y20" s="32"/>
      <c r="Z20" s="19">
        <v>0</v>
      </c>
      <c r="AA20" s="15"/>
      <c r="AB20" s="31"/>
      <c r="AC20" s="32"/>
      <c r="AD20" s="32"/>
      <c r="AE20" s="32"/>
      <c r="AF20" s="32"/>
      <c r="AG20" s="33">
        <f>Table35[[#This Row],[قرائت
 فعلی6]]-Table35[[#This Row],[قرائت 
قبلی5]]</f>
        <v>0</v>
      </c>
      <c r="AH20" s="15"/>
      <c r="AI20" s="16"/>
      <c r="AJ20" s="15" t="s">
        <v>17</v>
      </c>
      <c r="AK20" s="15" t="s">
        <v>18</v>
      </c>
      <c r="AL20" s="32">
        <v>0</v>
      </c>
      <c r="AM20" s="32">
        <v>18634</v>
      </c>
      <c r="AN20" s="19">
        <f>Table35[[#This Row],[قرائت
 فعلی7]]-Table35[[#This Row],[قرائت 
قبلی6]]</f>
        <v>18634</v>
      </c>
      <c r="AO20" s="15" t="s">
        <v>18</v>
      </c>
      <c r="AP20" s="16">
        <v>162438700.57417563</v>
      </c>
      <c r="AQ20" s="15" t="s">
        <v>18</v>
      </c>
      <c r="AR20" s="15" t="s">
        <v>183</v>
      </c>
      <c r="AS20" s="32">
        <v>18634</v>
      </c>
      <c r="AT20" s="15">
        <v>28352</v>
      </c>
      <c r="AU20" s="15">
        <f>Table35[[#This Row],[قرائت
 فعلی75]]-Table35[[#This Row],[قرائت 
قبلی64]]</f>
        <v>9718</v>
      </c>
      <c r="AV20" s="15" t="s">
        <v>191</v>
      </c>
      <c r="AW20" s="68">
        <v>86307913.470264211</v>
      </c>
      <c r="AX20" s="15" t="s">
        <v>183</v>
      </c>
      <c r="AY20" s="15" t="s">
        <v>193</v>
      </c>
      <c r="AZ20" s="15">
        <v>28352</v>
      </c>
      <c r="BA20" s="1">
        <v>38800</v>
      </c>
      <c r="BB20" s="22">
        <f>Table35[[#This Row],[قرائت
 فعلی713]]-Table35[[#This Row],[قرائت 
قبلی612]]</f>
        <v>10448</v>
      </c>
      <c r="BC20" s="1" t="s">
        <v>203</v>
      </c>
      <c r="BD20" s="16">
        <v>93919975.207860529</v>
      </c>
      <c r="BE20" s="23"/>
      <c r="BG20" s="87">
        <f>Table35[[#This Row],[مبلغ واریزی
 به مشترک (ریال)1016]]+Table35[[#This Row],[مبلغ واریزی
 به مشترک (ریال)108]]+Table35[[#This Row],[مبلغ واریزی
 به مشترک (ریال)10]]+Table35[[#This Row],[مبلغ واریزی
 به مشترک (ریال)9]]+Table35[[#This Row],[مبلغ واریزی
 به مشترک (ریال)8]]+Table35[[#This Row],[مبلغ واریزی
 به مشترک (ریال) قطعی]]</f>
        <v>342666589.25230038</v>
      </c>
      <c r="BH20" s="91" t="e">
        <f>#REF!+#REF!+#REF!+#REF!+#REF!+#REF!</f>
        <v>#REF!</v>
      </c>
      <c r="BI20" s="93">
        <v>26329831</v>
      </c>
    </row>
    <row r="21" spans="1:61" ht="32.25" customHeight="1">
      <c r="A21" s="24">
        <v>20</v>
      </c>
      <c r="B21" s="15" t="s">
        <v>19</v>
      </c>
      <c r="C21" s="15" t="s">
        <v>71</v>
      </c>
      <c r="D21" s="100">
        <f>Table35[[#This Row],[قرائت
 فعلی713]]</f>
        <v>38523</v>
      </c>
      <c r="E21" s="15">
        <v>48</v>
      </c>
      <c r="F21" s="15">
        <v>26333250</v>
      </c>
      <c r="G21" s="15" t="s">
        <v>162</v>
      </c>
      <c r="H21" s="15" t="s">
        <v>17</v>
      </c>
      <c r="I21" s="15" t="s">
        <v>72</v>
      </c>
      <c r="J21" s="15" t="s">
        <v>70</v>
      </c>
      <c r="K21" s="15">
        <v>7000</v>
      </c>
      <c r="Q21" s="19">
        <v>0</v>
      </c>
      <c r="V21" s="15"/>
      <c r="W21" s="15"/>
      <c r="X21" s="32"/>
      <c r="Y21" s="32"/>
      <c r="Z21" s="19">
        <v>0</v>
      </c>
      <c r="AA21" s="15"/>
      <c r="AB21" s="31"/>
      <c r="AC21" s="32"/>
      <c r="AD21" s="32"/>
      <c r="AE21" s="32"/>
      <c r="AF21" s="32"/>
      <c r="AG21" s="33">
        <f>Table35[[#This Row],[قرائت
 فعلی6]]-Table35[[#This Row],[قرائت 
قبلی5]]</f>
        <v>0</v>
      </c>
      <c r="AH21" s="15"/>
      <c r="AI21" s="16"/>
      <c r="AJ21" s="15" t="s">
        <v>17</v>
      </c>
      <c r="AK21" s="15" t="s">
        <v>18</v>
      </c>
      <c r="AL21" s="32">
        <v>0</v>
      </c>
      <c r="AM21" s="32">
        <v>18695</v>
      </c>
      <c r="AN21" s="19">
        <f>Table35[[#This Row],[قرائت
 فعلی7]]-Table35[[#This Row],[قرائت 
قبلی6]]</f>
        <v>18695</v>
      </c>
      <c r="AO21" s="15" t="s">
        <v>18</v>
      </c>
      <c r="AP21" s="16">
        <v>162970457.61694825</v>
      </c>
      <c r="AQ21" s="15" t="s">
        <v>18</v>
      </c>
      <c r="AR21" s="15" t="s">
        <v>183</v>
      </c>
      <c r="AS21" s="32">
        <v>18695</v>
      </c>
      <c r="AT21" s="15">
        <v>28131</v>
      </c>
      <c r="AU21" s="15">
        <f>Table35[[#This Row],[قرائت
 فعلی75]]-Table35[[#This Row],[قرائت 
قبلی64]]</f>
        <v>9436</v>
      </c>
      <c r="AV21" s="15" t="s">
        <v>191</v>
      </c>
      <c r="AW21" s="68">
        <v>83803403.118482515</v>
      </c>
      <c r="AX21" s="15" t="s">
        <v>183</v>
      </c>
      <c r="AY21" s="15" t="s">
        <v>193</v>
      </c>
      <c r="AZ21" s="15">
        <v>28131</v>
      </c>
      <c r="BA21" s="1">
        <v>38523</v>
      </c>
      <c r="BB21" s="22">
        <f>Table35[[#This Row],[قرائت
 فعلی713]]-Table35[[#This Row],[قرائت 
قبلی612]]</f>
        <v>10392</v>
      </c>
      <c r="BC21" s="1" t="s">
        <v>203</v>
      </c>
      <c r="BD21" s="16">
        <v>93416575.647022069</v>
      </c>
      <c r="BE21" s="23"/>
      <c r="BG21" s="87">
        <f>Table35[[#This Row],[مبلغ واریزی
 به مشترک (ریال)1016]]+Table35[[#This Row],[مبلغ واریزی
 به مشترک (ریال)108]]+Table35[[#This Row],[مبلغ واریزی
 به مشترک (ریال)10]]+Table35[[#This Row],[مبلغ واریزی
 به مشترک (ریال)9]]+Table35[[#This Row],[مبلغ واریزی
 به مشترک (ریال)8]]+Table35[[#This Row],[مبلغ واریزی
 به مشترک (ریال) قطعی]]</f>
        <v>340190436.38245285</v>
      </c>
      <c r="BH21" s="91" t="e">
        <f>#REF!+#REF!+#REF!+#REF!+#REF!+#REF!</f>
        <v>#REF!</v>
      </c>
      <c r="BI21" s="93">
        <v>13225883</v>
      </c>
    </row>
    <row r="22" spans="1:61" ht="32.25" customHeight="1">
      <c r="A22" s="24">
        <v>21</v>
      </c>
      <c r="B22" s="15" t="s">
        <v>19</v>
      </c>
      <c r="C22" s="15" t="s">
        <v>174</v>
      </c>
      <c r="D22" s="100">
        <f>Table35[[#This Row],[قرائت
 فعلی713]]</f>
        <v>38525</v>
      </c>
      <c r="E22" s="15">
        <v>48</v>
      </c>
      <c r="F22" s="15">
        <v>97654265</v>
      </c>
      <c r="G22" s="15" t="s">
        <v>162</v>
      </c>
      <c r="H22" s="15" t="s">
        <v>17</v>
      </c>
      <c r="I22" s="15" t="s">
        <v>73</v>
      </c>
      <c r="J22" s="15" t="s">
        <v>70</v>
      </c>
      <c r="K22" s="15">
        <v>7000</v>
      </c>
      <c r="Q22" s="19">
        <v>0</v>
      </c>
      <c r="V22" s="15"/>
      <c r="W22" s="15"/>
      <c r="X22" s="32"/>
      <c r="Y22" s="32"/>
      <c r="Z22" s="19">
        <v>0</v>
      </c>
      <c r="AA22" s="15"/>
      <c r="AB22" s="31"/>
      <c r="AC22" s="32"/>
      <c r="AD22" s="32"/>
      <c r="AE22" s="32"/>
      <c r="AF22" s="32"/>
      <c r="AG22" s="33">
        <f>Table35[[#This Row],[قرائت
 فعلی6]]-Table35[[#This Row],[قرائت 
قبلی5]]</f>
        <v>0</v>
      </c>
      <c r="AH22" s="15"/>
      <c r="AI22" s="16"/>
      <c r="AJ22" s="15" t="s">
        <v>17</v>
      </c>
      <c r="AK22" s="15" t="s">
        <v>18</v>
      </c>
      <c r="AL22" s="32">
        <v>0</v>
      </c>
      <c r="AM22" s="32">
        <v>18327</v>
      </c>
      <c r="AN22" s="19">
        <f>Table35[[#This Row],[قرائت
 فعلی7]]-Table35[[#This Row],[قرائت 
قبلی6]]</f>
        <v>18327</v>
      </c>
      <c r="AO22" s="15" t="s">
        <v>18</v>
      </c>
      <c r="AP22" s="16">
        <v>159762480.70317253</v>
      </c>
      <c r="AQ22" s="15" t="s">
        <v>18</v>
      </c>
      <c r="AR22" s="15" t="s">
        <v>183</v>
      </c>
      <c r="AS22" s="32">
        <v>18327</v>
      </c>
      <c r="AT22" s="15">
        <v>28047</v>
      </c>
      <c r="AU22" s="15">
        <f>Table35[[#This Row],[قرائت
 فعلی75]]-Table35[[#This Row],[قرائت 
قبلی64]]</f>
        <v>9720</v>
      </c>
      <c r="AV22" s="15" t="s">
        <v>191</v>
      </c>
      <c r="AW22" s="68">
        <v>86325675.955028623</v>
      </c>
      <c r="AX22" s="15" t="s">
        <v>183</v>
      </c>
      <c r="AY22" s="15" t="s">
        <v>193</v>
      </c>
      <c r="AZ22" s="15">
        <v>28047</v>
      </c>
      <c r="BA22" s="1">
        <v>38525</v>
      </c>
      <c r="BB22" s="22">
        <f>Table35[[#This Row],[قرائت
 فعلی713]]-Table35[[#This Row],[قرائت 
قبلی612]]</f>
        <v>10478</v>
      </c>
      <c r="BC22" s="1" t="s">
        <v>203</v>
      </c>
      <c r="BD22" s="16">
        <v>94189653.544023991</v>
      </c>
      <c r="BE22" s="23"/>
      <c r="BG22" s="87">
        <f>Table35[[#This Row],[مبلغ واریزی
 به مشترک (ریال)1016]]+Table35[[#This Row],[مبلغ واریزی
 به مشترک (ریال)108]]+Table35[[#This Row],[مبلغ واریزی
 به مشترک (ریال)10]]+Table35[[#This Row],[مبلغ واریزی
 به مشترک (ریال)9]]+Table35[[#This Row],[مبلغ واریزی
 به مشترک (ریال)8]]+Table35[[#This Row],[مبلغ واریزی
 به مشترک (ریال) قطعی]]</f>
        <v>340277810.20222515</v>
      </c>
      <c r="BH22" s="91" t="e">
        <f>#REF!+#REF!+#REF!+#REF!+#REF!+#REF!</f>
        <v>#REF!</v>
      </c>
      <c r="BI22" s="93">
        <v>34393799</v>
      </c>
    </row>
    <row r="23" spans="1:61" ht="32.25" customHeight="1">
      <c r="A23" s="24">
        <v>22</v>
      </c>
      <c r="B23" s="15" t="s">
        <v>19</v>
      </c>
      <c r="C23" s="24" t="s">
        <v>175</v>
      </c>
      <c r="D23" s="100">
        <f>Table35[[#This Row],[قرائت
 فعلی713]]</f>
        <v>66180</v>
      </c>
      <c r="E23" s="24">
        <v>89</v>
      </c>
      <c r="F23" s="24">
        <v>98822790</v>
      </c>
      <c r="G23" s="24" t="s">
        <v>162</v>
      </c>
      <c r="H23" s="24" t="s">
        <v>17</v>
      </c>
      <c r="I23" s="15" t="s">
        <v>74</v>
      </c>
      <c r="J23" s="24" t="s">
        <v>70</v>
      </c>
      <c r="K23" s="24">
        <v>7000</v>
      </c>
      <c r="L23" s="25"/>
      <c r="M23" s="25"/>
      <c r="N23" s="25"/>
      <c r="O23" s="25"/>
      <c r="P23" s="25"/>
      <c r="Q23" s="19">
        <v>0</v>
      </c>
      <c r="R23" s="25"/>
      <c r="V23" s="24"/>
      <c r="W23" s="24"/>
      <c r="X23" s="28"/>
      <c r="Y23" s="28"/>
      <c r="Z23" s="19">
        <v>0</v>
      </c>
      <c r="AA23" s="24"/>
      <c r="AB23" s="27"/>
      <c r="AC23" s="28"/>
      <c r="AD23" s="28"/>
      <c r="AE23" s="28"/>
      <c r="AF23" s="28"/>
      <c r="AG23" s="29">
        <f>Table35[[#This Row],[قرائت
 فعلی6]]-Table35[[#This Row],[قرائت 
قبلی5]]</f>
        <v>0</v>
      </c>
      <c r="AH23" s="24"/>
      <c r="AI23" s="16"/>
      <c r="AJ23" s="15" t="s">
        <v>17</v>
      </c>
      <c r="AK23" s="15" t="s">
        <v>18</v>
      </c>
      <c r="AL23" s="28">
        <v>0</v>
      </c>
      <c r="AM23" s="28">
        <v>31111</v>
      </c>
      <c r="AN23" s="19">
        <f>Table35[[#This Row],[قرائت
 فعلی7]]-Table35[[#This Row],[قرائت 
قبلی6]]</f>
        <v>31111</v>
      </c>
      <c r="AO23" s="15" t="s">
        <v>18</v>
      </c>
      <c r="AP23" s="30">
        <v>271204809.14259839</v>
      </c>
      <c r="AQ23" s="15" t="s">
        <v>18</v>
      </c>
      <c r="AR23" s="15" t="s">
        <v>183</v>
      </c>
      <c r="AS23" s="28">
        <v>31111</v>
      </c>
      <c r="AT23" s="15">
        <v>48062</v>
      </c>
      <c r="AU23" s="15">
        <f>Table35[[#This Row],[قرائت
 فعلی75]]-Table35[[#This Row],[قرائت 
قبلی64]]</f>
        <v>16951</v>
      </c>
      <c r="AV23" s="15" t="s">
        <v>191</v>
      </c>
      <c r="AW23" s="68">
        <v>150545939.62075001</v>
      </c>
      <c r="AX23" s="15" t="s">
        <v>183</v>
      </c>
      <c r="AY23" s="15" t="s">
        <v>193</v>
      </c>
      <c r="AZ23" s="15">
        <v>48062</v>
      </c>
      <c r="BA23" s="25">
        <v>66180</v>
      </c>
      <c r="BB23" s="22">
        <f>Table35[[#This Row],[قرائت
 فعلی713]]-Table35[[#This Row],[قرائت 
قبلی612]]</f>
        <v>18118</v>
      </c>
      <c r="BC23" s="1" t="s">
        <v>203</v>
      </c>
      <c r="BD23" s="30">
        <v>162867736.48698479</v>
      </c>
      <c r="BE23" s="23"/>
      <c r="BG23" s="87">
        <f>Table35[[#This Row],[مبلغ واریزی
 به مشترک (ریال)1016]]+Table35[[#This Row],[مبلغ واریزی
 به مشترک (ریال)108]]+Table35[[#This Row],[مبلغ واریزی
 به مشترک (ریال)10]]+Table35[[#This Row],[مبلغ واریزی
 به مشترک (ریال)9]]+Table35[[#This Row],[مبلغ واریزی
 به مشترک (ریال)8]]+Table35[[#This Row],[مبلغ واریزی
 به مشترک (ریال) قطعی]]</f>
        <v>584618485.25033319</v>
      </c>
      <c r="BH23" s="91" t="e">
        <f>#REF!+#REF!+#REF!+#REF!+#REF!+#REF!</f>
        <v>#REF!</v>
      </c>
      <c r="BI23" s="93">
        <v>96826078</v>
      </c>
    </row>
    <row r="24" spans="1:61" ht="32.25" customHeight="1">
      <c r="A24" s="24">
        <v>23</v>
      </c>
      <c r="B24" s="15" t="s">
        <v>19</v>
      </c>
      <c r="C24" s="15" t="s">
        <v>185</v>
      </c>
      <c r="D24" s="100">
        <f>Table35[[#This Row],[قرائت
 فعلی713]]</f>
        <v>5890</v>
      </c>
      <c r="E24" s="15">
        <v>15</v>
      </c>
      <c r="F24" s="24">
        <v>10246411</v>
      </c>
      <c r="G24" s="15" t="s">
        <v>150</v>
      </c>
      <c r="H24" s="24" t="s">
        <v>188</v>
      </c>
      <c r="I24" s="15" t="s">
        <v>186</v>
      </c>
      <c r="J24" s="24" t="s">
        <v>187</v>
      </c>
      <c r="K24" s="15">
        <v>8000</v>
      </c>
      <c r="Q24" s="19">
        <v>0</v>
      </c>
      <c r="S24" s="43"/>
      <c r="T24" s="43"/>
      <c r="U24" s="43"/>
      <c r="V24" s="15"/>
      <c r="W24" s="15"/>
      <c r="X24" s="42"/>
      <c r="Y24" s="42"/>
      <c r="Z24" s="19">
        <v>0</v>
      </c>
      <c r="AA24" s="15"/>
      <c r="AB24" s="44"/>
      <c r="AC24" s="42"/>
      <c r="AD24" s="42"/>
      <c r="AE24" s="42"/>
      <c r="AF24" s="42"/>
      <c r="AG24" s="45">
        <f>Table35[[#This Row],[قرائت
 فعلی6]]-Table35[[#This Row],[قرائت 
قبلی5]]</f>
        <v>0</v>
      </c>
      <c r="AH24" s="15"/>
      <c r="AI24" s="46"/>
      <c r="AJ24" s="15"/>
      <c r="AK24" s="15"/>
      <c r="AL24" s="42"/>
      <c r="AM24" s="42"/>
      <c r="AN24" s="19">
        <f>Table35[[#This Row],[قرائت
 فعلی7]]-Table35[[#This Row],[قرائت 
قبلی6]]</f>
        <v>0</v>
      </c>
      <c r="AO24" s="15"/>
      <c r="AP24" s="47"/>
      <c r="AQ24" s="15" t="s">
        <v>18</v>
      </c>
      <c r="AR24" s="15" t="s">
        <v>183</v>
      </c>
      <c r="AS24" s="42">
        <v>0</v>
      </c>
      <c r="AT24" s="42">
        <v>3100</v>
      </c>
      <c r="AU24" s="15">
        <f>Table35[[#This Row],[قرائت
 فعلی75]]-Table35[[#This Row],[قرائت 
قبلی64]]</f>
        <v>3100</v>
      </c>
      <c r="AV24" s="15" t="s">
        <v>191</v>
      </c>
      <c r="AW24" s="68">
        <v>29584026.861025009</v>
      </c>
      <c r="AX24" s="15" t="s">
        <v>183</v>
      </c>
      <c r="AY24" s="15" t="s">
        <v>193</v>
      </c>
      <c r="AZ24" s="42">
        <v>3100</v>
      </c>
      <c r="BA24" s="1">
        <v>5890</v>
      </c>
      <c r="BB24" s="22">
        <f>Table35[[#This Row],[قرائت
 فعلی713]]-Table35[[#This Row],[قرائت 
قبلی612]]</f>
        <v>2790</v>
      </c>
      <c r="BC24" s="1" t="s">
        <v>203</v>
      </c>
      <c r="BD24" s="30">
        <v>26949859.826914724</v>
      </c>
      <c r="BE24" s="23"/>
      <c r="BG24" s="87">
        <f>Table35[[#This Row],[مبلغ واریزی
 به مشترک (ریال)1016]]+Table35[[#This Row],[مبلغ واریزی
 به مشترک (ریال)108]]+Table35[[#This Row],[مبلغ واریزی
 به مشترک (ریال)10]]+Table35[[#This Row],[مبلغ واریزی
 به مشترک (ریال)9]]+Table35[[#This Row],[مبلغ واریزی
 به مشترک (ریال)8]]+Table35[[#This Row],[مبلغ واریزی
 به مشترک (ریال) قطعی]]</f>
        <v>56533886.687939733</v>
      </c>
      <c r="BH24" s="91" t="e">
        <f>#REF!+#REF!+#REF!+#REF!+#REF!+#REF!</f>
        <v>#REF!</v>
      </c>
      <c r="BI24" s="93">
        <v>97489075</v>
      </c>
    </row>
    <row r="25" spans="1:61" ht="32.25" customHeight="1">
      <c r="A25" s="24">
        <v>24</v>
      </c>
      <c r="B25" s="15" t="s">
        <v>19</v>
      </c>
      <c r="C25" s="15" t="s">
        <v>184</v>
      </c>
      <c r="D25" s="100">
        <f>Table35[[#This Row],[قرائت
 فعلی713]]</f>
        <v>2728</v>
      </c>
      <c r="E25" s="15">
        <v>5</v>
      </c>
      <c r="F25" s="24">
        <v>22368759</v>
      </c>
      <c r="G25" s="15" t="s">
        <v>150</v>
      </c>
      <c r="H25" s="24" t="s">
        <v>189</v>
      </c>
      <c r="I25" s="15" t="s">
        <v>190</v>
      </c>
      <c r="J25" s="24" t="s">
        <v>44</v>
      </c>
      <c r="K25" s="15">
        <v>8000</v>
      </c>
      <c r="Q25" s="19">
        <v>0</v>
      </c>
      <c r="S25" s="43"/>
      <c r="T25" s="43"/>
      <c r="U25" s="43"/>
      <c r="V25" s="15"/>
      <c r="W25" s="15"/>
      <c r="X25" s="42"/>
      <c r="Y25" s="42"/>
      <c r="Z25" s="19">
        <v>0</v>
      </c>
      <c r="AA25" s="15"/>
      <c r="AB25" s="44"/>
      <c r="AC25" s="42"/>
      <c r="AD25" s="42"/>
      <c r="AE25" s="42"/>
      <c r="AF25" s="42"/>
      <c r="AG25" s="45">
        <f>Table35[[#This Row],[قرائت
 فعلی6]]-Table35[[#This Row],[قرائت 
قبلی5]]</f>
        <v>0</v>
      </c>
      <c r="AH25" s="15"/>
      <c r="AI25" s="46"/>
      <c r="AJ25" s="15"/>
      <c r="AK25" s="15"/>
      <c r="AL25" s="42"/>
      <c r="AM25" s="42"/>
      <c r="AN25" s="19">
        <f>Table35[[#This Row],[قرائت
 فعلی7]]-Table35[[#This Row],[قرائت 
قبلی6]]</f>
        <v>0</v>
      </c>
      <c r="AO25" s="15"/>
      <c r="AP25" s="47"/>
      <c r="AQ25" s="15" t="s">
        <v>18</v>
      </c>
      <c r="AR25" s="15" t="s">
        <v>183</v>
      </c>
      <c r="AS25" s="42">
        <v>0</v>
      </c>
      <c r="AT25" s="42">
        <v>1307</v>
      </c>
      <c r="AU25" s="15">
        <f>Table35[[#This Row],[قرائت
 فعلی75]]-Table35[[#This Row],[قرائت 
قبلی64]]</f>
        <v>1307</v>
      </c>
      <c r="AV25" s="15" t="s">
        <v>191</v>
      </c>
      <c r="AW25" s="67">
        <v>12676707.319692306</v>
      </c>
      <c r="AX25" s="15" t="s">
        <v>183</v>
      </c>
      <c r="AY25" s="15" t="s">
        <v>193</v>
      </c>
      <c r="AZ25" s="42">
        <v>1307</v>
      </c>
      <c r="BA25" s="1">
        <v>2728</v>
      </c>
      <c r="BB25" s="22">
        <f>Table35[[#This Row],[قرائت
 فعلی713]]-Table35[[#This Row],[قرائت 
قبلی612]]</f>
        <v>1421</v>
      </c>
      <c r="BC25" s="1" t="s">
        <v>203</v>
      </c>
      <c r="BD25" s="16">
        <v>13950278.59056538</v>
      </c>
      <c r="BE25" s="23"/>
      <c r="BG25" s="87">
        <f>Table35[[#This Row],[مبلغ واریزی
 به مشترک (ریال)1016]]+Table35[[#This Row],[مبلغ واریزی
 به مشترک (ریال)108]]+Table35[[#This Row],[مبلغ واریزی
 به مشترک (ریال)10]]+Table35[[#This Row],[مبلغ واریزی
 به مشترک (ریال)9]]+Table35[[#This Row],[مبلغ واریزی
 به مشترک (ریال)8]]+Table35[[#This Row],[مبلغ واریزی
 به مشترک (ریال) قطعی]]</f>
        <v>26626985.910257686</v>
      </c>
      <c r="BH25" s="91" t="e">
        <f>#REF!+#REF!+#REF!+#REF!+#REF!+#REF!</f>
        <v>#REF!</v>
      </c>
      <c r="BI25" s="93">
        <v>97845525</v>
      </c>
    </row>
    <row r="26" spans="1:61" ht="32.25" customHeight="1">
      <c r="A26" s="24">
        <v>26</v>
      </c>
      <c r="B26" s="15" t="s">
        <v>204</v>
      </c>
      <c r="C26" s="15" t="s">
        <v>192</v>
      </c>
      <c r="D26" s="100">
        <f>Table35[[#This Row],[قرائت
 فعلی713]]</f>
        <v>780</v>
      </c>
      <c r="E26" s="15">
        <v>5</v>
      </c>
      <c r="F26" s="15">
        <v>11003593</v>
      </c>
      <c r="G26" s="15" t="s">
        <v>153</v>
      </c>
      <c r="H26" s="24" t="s">
        <v>195</v>
      </c>
      <c r="I26" s="15" t="s">
        <v>198</v>
      </c>
      <c r="J26" s="15" t="s">
        <v>197</v>
      </c>
      <c r="K26" s="15">
        <v>8000</v>
      </c>
      <c r="Q26" s="19">
        <v>0</v>
      </c>
      <c r="S26" s="43"/>
      <c r="T26" s="43"/>
      <c r="U26" s="43"/>
      <c r="V26" s="15"/>
      <c r="W26" s="15"/>
      <c r="X26" s="42"/>
      <c r="Y26" s="42"/>
      <c r="Z26" s="19">
        <v>0</v>
      </c>
      <c r="AA26" s="15"/>
      <c r="AB26" s="44"/>
      <c r="AC26" s="42"/>
      <c r="AD26" s="42"/>
      <c r="AE26" s="42"/>
      <c r="AF26" s="42"/>
      <c r="AG26" s="45">
        <f>Table35[[#This Row],[قرائت
 فعلی6]]-Table35[[#This Row],[قرائت 
قبلی5]]</f>
        <v>0</v>
      </c>
      <c r="AH26" s="15"/>
      <c r="AI26" s="46"/>
      <c r="AJ26" s="15"/>
      <c r="AK26" s="15"/>
      <c r="AL26" s="42"/>
      <c r="AM26" s="42"/>
      <c r="AN26" s="19">
        <f>Table35[[#This Row],[قرائت
 فعلی7]]-Table35[[#This Row],[قرائت 
قبلی6]]</f>
        <v>0</v>
      </c>
      <c r="AO26" s="15"/>
      <c r="AP26" s="47"/>
      <c r="AQ26" s="15"/>
      <c r="AR26" s="15"/>
      <c r="AS26" s="42"/>
      <c r="AT26" s="42"/>
      <c r="AU26" s="15">
        <f>Table35[[#This Row],[قرائت
 فعلی75]]-Table35[[#This Row],[قرائت 
قبلی64]]</f>
        <v>0</v>
      </c>
      <c r="AV26" s="22"/>
      <c r="AX26" s="15" t="s">
        <v>183</v>
      </c>
      <c r="AY26" s="15" t="s">
        <v>193</v>
      </c>
      <c r="AZ26" s="1">
        <v>0</v>
      </c>
      <c r="BA26" s="1">
        <v>780</v>
      </c>
      <c r="BB26" s="22">
        <f>Table35[[#This Row],[قرائت
 فعلی713]]-Table35[[#This Row],[قرائت 
قبلی612]]</f>
        <v>780</v>
      </c>
      <c r="BC26" s="1" t="s">
        <v>203</v>
      </c>
      <c r="BD26" s="16">
        <v>6476491</v>
      </c>
      <c r="BE26" s="23"/>
      <c r="BG26" s="87">
        <f>Table35[[#This Row],[مبلغ واریزی
 به مشترک (ریال)1016]]+Table35[[#This Row],[مبلغ واریزی
 به مشترک (ریال)108]]+Table35[[#This Row],[مبلغ واریزی
 به مشترک (ریال)10]]+Table35[[#This Row],[مبلغ واریزی
 به مشترک (ریال)9]]+Table35[[#This Row],[مبلغ واریزی
 به مشترک (ریال)8]]+Table35[[#This Row],[مبلغ واریزی
 به مشترک (ریال) قطعی]]</f>
        <v>6476491</v>
      </c>
      <c r="BH26" s="91" t="e">
        <f>#REF!+#REF!+#REF!+#REF!+#REF!+#REF!</f>
        <v>#REF!</v>
      </c>
      <c r="BI26" s="93">
        <v>174546436</v>
      </c>
    </row>
    <row r="27" spans="1:61" ht="32.25" customHeight="1">
      <c r="A27" s="24">
        <v>28</v>
      </c>
      <c r="B27" s="15" t="s">
        <v>19</v>
      </c>
      <c r="C27" s="15" t="s">
        <v>200</v>
      </c>
      <c r="D27" s="100">
        <f>Table35[[#This Row],[قرائت
 فعلی713]]</f>
        <v>5383</v>
      </c>
      <c r="E27" s="15">
        <v>15</v>
      </c>
      <c r="F27" s="15">
        <v>99437212</v>
      </c>
      <c r="G27" s="15" t="s">
        <v>170</v>
      </c>
      <c r="H27" s="24" t="s">
        <v>202</v>
      </c>
      <c r="I27" s="15" t="s">
        <v>201</v>
      </c>
      <c r="J27" s="15" t="s">
        <v>25</v>
      </c>
      <c r="K27" s="15">
        <v>8000</v>
      </c>
      <c r="Q27" s="19">
        <v>0</v>
      </c>
      <c r="S27" s="43"/>
      <c r="T27" s="43"/>
      <c r="U27" s="43"/>
      <c r="V27" s="15"/>
      <c r="W27" s="15"/>
      <c r="X27" s="42"/>
      <c r="Y27" s="42"/>
      <c r="Z27" s="19">
        <v>0</v>
      </c>
      <c r="AA27" s="15"/>
      <c r="AB27" s="44"/>
      <c r="AC27" s="42"/>
      <c r="AD27" s="42"/>
      <c r="AE27" s="42"/>
      <c r="AF27" s="42"/>
      <c r="AG27" s="45">
        <v>0</v>
      </c>
      <c r="AH27" s="15"/>
      <c r="AI27" s="46"/>
      <c r="AJ27" s="15"/>
      <c r="AK27" s="15"/>
      <c r="AL27" s="42"/>
      <c r="AM27" s="42"/>
      <c r="AN27" s="19">
        <f>Table35[[#This Row],[قرائت
 فعلی7]]-Table35[[#This Row],[قرائت 
قبلی6]]</f>
        <v>0</v>
      </c>
      <c r="AO27" s="15"/>
      <c r="AP27" s="47"/>
      <c r="AQ27" s="15"/>
      <c r="AR27" s="15"/>
      <c r="AS27" s="42"/>
      <c r="AT27" s="42"/>
      <c r="AU27" s="15">
        <f>Table35[[#This Row],[قرائت
 فعلی75]]-Table35[[#This Row],[قرائت 
قبلی64]]</f>
        <v>0</v>
      </c>
      <c r="AV27" s="22"/>
      <c r="AX27" s="15" t="s">
        <v>183</v>
      </c>
      <c r="AY27" s="15" t="s">
        <v>193</v>
      </c>
      <c r="AZ27" s="1">
        <v>0</v>
      </c>
      <c r="BA27" s="1">
        <v>5383</v>
      </c>
      <c r="BB27" s="22">
        <f>Table35[[#This Row],[قرائت
 فعلی713]]-Table35[[#This Row],[قرائت 
قبلی612]]</f>
        <v>5383</v>
      </c>
      <c r="BC27" s="1" t="s">
        <v>203</v>
      </c>
      <c r="BD27" s="16">
        <v>51996808.404402137</v>
      </c>
      <c r="BE27" s="23"/>
      <c r="BG27" s="87">
        <f>Table35[[#This Row],[مبلغ واریزی
 به مشترک (ریال)1016]]+Table35[[#This Row],[مبلغ واریزی
 به مشترک (ریال)108]]+Table35[[#This Row],[مبلغ واریزی
 به مشترک (ریال)10]]+Table35[[#This Row],[مبلغ واریزی
 به مشترک (ریال)9]]+Table35[[#This Row],[مبلغ واریزی
 به مشترک (ریال)8]]+Table35[[#This Row],[مبلغ واریزی
 به مشترک (ریال) قطعی]]</f>
        <v>51996808.404402137</v>
      </c>
      <c r="BH27" s="91" t="e">
        <f>#REF!+#REF!+#REF!+#REF!+#REF!+#REF!</f>
        <v>#REF!</v>
      </c>
      <c r="BI27" s="93">
        <v>173876310</v>
      </c>
    </row>
    <row r="28" spans="1:61" ht="32.25" customHeight="1">
      <c r="A28" s="24">
        <v>27</v>
      </c>
      <c r="B28" s="15" t="s">
        <v>19</v>
      </c>
      <c r="C28" s="15" t="s">
        <v>194</v>
      </c>
      <c r="D28" s="100">
        <f>Table35[[#This Row],[قرائت
 فعلی713]]</f>
        <v>6174</v>
      </c>
      <c r="E28" s="15">
        <v>100</v>
      </c>
      <c r="F28" s="15">
        <v>10873449</v>
      </c>
      <c r="G28" s="15" t="s">
        <v>153</v>
      </c>
      <c r="H28" s="15" t="s">
        <v>196</v>
      </c>
      <c r="I28" s="15" t="s">
        <v>199</v>
      </c>
      <c r="J28" s="15" t="s">
        <v>187</v>
      </c>
      <c r="K28" s="15">
        <v>7000</v>
      </c>
      <c r="Q28" s="19">
        <v>0</v>
      </c>
      <c r="S28" s="43"/>
      <c r="T28" s="43"/>
      <c r="U28" s="43"/>
      <c r="V28" s="15"/>
      <c r="W28" s="15"/>
      <c r="X28" s="42"/>
      <c r="Y28" s="42"/>
      <c r="Z28" s="19">
        <v>0</v>
      </c>
      <c r="AA28" s="15"/>
      <c r="AB28" s="44"/>
      <c r="AC28" s="42"/>
      <c r="AD28" s="42"/>
      <c r="AE28" s="42"/>
      <c r="AF28" s="42"/>
      <c r="AG28" s="45">
        <v>0</v>
      </c>
      <c r="AH28" s="15"/>
      <c r="AI28" s="46"/>
      <c r="AJ28" s="15"/>
      <c r="AK28" s="15"/>
      <c r="AL28" s="42"/>
      <c r="AM28" s="42"/>
      <c r="AN28" s="19">
        <f>Table35[[#This Row],[قرائت
 فعلی7]]-Table35[[#This Row],[قرائت 
قبلی6]]</f>
        <v>0</v>
      </c>
      <c r="AO28" s="15"/>
      <c r="AP28" s="47"/>
      <c r="AQ28" s="15"/>
      <c r="AR28" s="15"/>
      <c r="AS28" s="42"/>
      <c r="AT28" s="42"/>
      <c r="AU28" s="15">
        <f>Table35[[#This Row],[قرائت
 فعلی75]]-Table35[[#This Row],[قرائت 
قبلی64]]</f>
        <v>0</v>
      </c>
      <c r="AV28" s="22"/>
      <c r="AX28" s="15" t="s">
        <v>183</v>
      </c>
      <c r="AY28" s="15" t="s">
        <v>193</v>
      </c>
      <c r="AZ28" s="1">
        <v>0</v>
      </c>
      <c r="BA28" s="1">
        <v>6174</v>
      </c>
      <c r="BB28" s="22">
        <f>Table35[[#This Row],[قرائت
 فعلی713]]-Table35[[#This Row],[قرائت 
قبلی612]]</f>
        <v>6174</v>
      </c>
      <c r="BC28" s="1" t="s">
        <v>203</v>
      </c>
      <c r="BD28" s="16">
        <v>52287710.77775988</v>
      </c>
      <c r="BE28" s="23"/>
      <c r="BG28" s="87">
        <f>Table35[[#This Row],[مبلغ واریزی
 به مشترک (ریال)1016]]+Table35[[#This Row],[مبلغ واریزی
 به مشترک (ریال)108]]+Table35[[#This Row],[مبلغ واریزی
 به مشترک (ریال)10]]+Table35[[#This Row],[مبلغ واریزی
 به مشترک (ریال)9]]+Table35[[#This Row],[مبلغ واریزی
 به مشترک (ریال)8]]+Table35[[#This Row],[مبلغ واریزی
 به مشترک (ریال) قطعی]]</f>
        <v>52287710.77775988</v>
      </c>
      <c r="BH28" s="91" t="e">
        <f>#REF!+#REF!+#REF!+#REF!+#REF!+#REF!</f>
        <v>#REF!</v>
      </c>
      <c r="BI28" s="93">
        <v>11795179</v>
      </c>
    </row>
    <row r="29" spans="1:61" ht="32.25" customHeight="1">
      <c r="A29" s="24">
        <v>28</v>
      </c>
      <c r="B29" s="15" t="s">
        <v>204</v>
      </c>
      <c r="C29" s="15" t="s">
        <v>192</v>
      </c>
      <c r="D29" s="100">
        <f>Table35[[#This Row],[قرائت
 فعلی713]]</f>
        <v>984</v>
      </c>
      <c r="E29" s="15">
        <v>5</v>
      </c>
      <c r="F29" s="99">
        <v>11003593</v>
      </c>
      <c r="G29" s="99" t="s">
        <v>153</v>
      </c>
      <c r="H29" s="24" t="s">
        <v>195</v>
      </c>
      <c r="I29" s="99" t="s">
        <v>198</v>
      </c>
      <c r="J29" s="99" t="s">
        <v>197</v>
      </c>
      <c r="K29" s="99">
        <v>8000</v>
      </c>
      <c r="Q29" s="22"/>
      <c r="V29" s="15"/>
      <c r="W29" s="15"/>
      <c r="X29" s="32"/>
      <c r="Y29" s="32"/>
      <c r="Z29" s="33"/>
      <c r="AA29" s="15"/>
      <c r="AB29" s="31"/>
      <c r="AC29" s="32"/>
      <c r="AD29" s="32"/>
      <c r="AE29" s="32"/>
      <c r="AF29" s="32"/>
      <c r="AG29" s="33"/>
      <c r="AH29" s="15"/>
      <c r="AI29" s="16"/>
      <c r="AJ29" s="15"/>
      <c r="AK29" s="15"/>
      <c r="AL29" s="32"/>
      <c r="AM29" s="32"/>
      <c r="AN29" s="19">
        <f>Table35[[#This Row],[قرائت
 فعلی7]]-Table35[[#This Row],[قرائت 
قبلی6]]</f>
        <v>0</v>
      </c>
      <c r="AO29" s="15"/>
      <c r="AP29" s="16"/>
      <c r="AQ29" s="15"/>
      <c r="AR29" s="15"/>
      <c r="AS29" s="32"/>
      <c r="AT29" s="15"/>
      <c r="AU29" s="15">
        <f>Table35[[#This Row],[قرائت
 فعلی75]]-Table35[[#This Row],[قرائت 
قبلی64]]</f>
        <v>0</v>
      </c>
      <c r="AV29" s="22"/>
      <c r="AX29" s="99" t="s">
        <v>183</v>
      </c>
      <c r="AY29" s="99" t="s">
        <v>193</v>
      </c>
      <c r="AZ29" s="97">
        <v>0</v>
      </c>
      <c r="BA29" s="1">
        <v>984</v>
      </c>
      <c r="BB29" s="22">
        <f>Table35[[#This Row],[قرائت
 فعلی713]]-Table35[[#This Row],[قرائت 
قبلی612]]</f>
        <v>984</v>
      </c>
      <c r="BC29" s="97" t="s">
        <v>203</v>
      </c>
      <c r="BD29" s="16">
        <v>8170342</v>
      </c>
      <c r="BE29" s="23"/>
      <c r="BG29" s="87">
        <f>Table35[[#This Row],[مبلغ واریزی
 به مشترک (ریال)1016]]+Table35[[#This Row],[مبلغ واریزی
 به مشترک (ریال)108]]+Table35[[#This Row],[مبلغ واریزی
 به مشترک (ریال)10]]+Table35[[#This Row],[مبلغ واریزی
 به مشترک (ریال)9]]+Table35[[#This Row],[مبلغ واریزی
 به مشترک (ریال)8]]+Table35[[#This Row],[مبلغ واریزی
 به مشترک (ریال) قطعی]]</f>
        <v>8170342</v>
      </c>
      <c r="BH29" s="91" t="e">
        <f>#REF!+#REF!+#REF!+#REF!+#REF!+#REF!</f>
        <v>#REF!</v>
      </c>
      <c r="BI29" s="93">
        <v>12713756</v>
      </c>
    </row>
    <row r="30" spans="1:61" ht="32.25" customHeight="1">
      <c r="A30" s="24">
        <v>29</v>
      </c>
      <c r="B30" s="15" t="s">
        <v>204</v>
      </c>
      <c r="C30" s="15" t="s">
        <v>205</v>
      </c>
      <c r="D30" s="100">
        <f>Table35[[#This Row],[قرائت
 فعلی713]]</f>
        <v>0</v>
      </c>
      <c r="E30" s="15">
        <v>5</v>
      </c>
      <c r="F30" s="15">
        <v>11151181</v>
      </c>
      <c r="G30" s="15" t="s">
        <v>209</v>
      </c>
      <c r="H30" s="15" t="s">
        <v>212</v>
      </c>
      <c r="I30" s="15" t="s">
        <v>210</v>
      </c>
      <c r="J30" s="15" t="s">
        <v>211</v>
      </c>
      <c r="K30" s="15">
        <v>8000</v>
      </c>
      <c r="L30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19">
        <f>Table35[[#This Row],[قرائت
 فعلی7]]-Table35[[#This Row],[قرائت 
قبلی6]]</f>
        <v>0</v>
      </c>
      <c r="AO30" s="22"/>
      <c r="AP30" s="22"/>
      <c r="AQ30" s="22"/>
      <c r="AR30" s="22"/>
      <c r="AS30" s="22"/>
      <c r="AT30" s="22"/>
      <c r="AU30" s="15">
        <f>Table35[[#This Row],[قرائت
 فعلی75]]-Table35[[#This Row],[قرائت 
قبلی64]]</f>
        <v>0</v>
      </c>
      <c r="AV30" s="22"/>
      <c r="AW30" s="22"/>
      <c r="AX30" s="22"/>
      <c r="AY30" s="22"/>
      <c r="AZ30" s="22"/>
      <c r="BA30" s="22"/>
      <c r="BB30" s="22">
        <f>Table35[[#This Row],[قرائت
 فعلی713]]-Table35[[#This Row],[قرائت 
قبلی612]]</f>
        <v>0</v>
      </c>
      <c r="BD30" s="44"/>
      <c r="BE30" s="23"/>
      <c r="BI30" s="93">
        <v>6340620</v>
      </c>
    </row>
    <row r="31" spans="1:61" ht="32.25" customHeight="1">
      <c r="A31" s="24">
        <v>30</v>
      </c>
      <c r="B31" s="15" t="s">
        <v>204</v>
      </c>
      <c r="C31" s="24" t="s">
        <v>206</v>
      </c>
      <c r="D31" s="100">
        <f>Table35[[#This Row],[قرائت
 فعلی713]]</f>
        <v>0</v>
      </c>
      <c r="E31" s="24">
        <v>5</v>
      </c>
      <c r="F31" s="24"/>
      <c r="G31" s="24" t="s">
        <v>162</v>
      </c>
      <c r="H31" s="24"/>
      <c r="I31" s="24"/>
      <c r="J31" s="24"/>
      <c r="K31" s="24"/>
      <c r="L31" s="25"/>
      <c r="M31" s="25"/>
      <c r="N31" s="25"/>
      <c r="O31" s="25"/>
      <c r="P31" s="25"/>
      <c r="Q31" s="26">
        <f>Table35[[#This Row],[قرائت
 فعلی]]-Table35[[#This Row],[قرائت 
قبلی]]</f>
        <v>0</v>
      </c>
      <c r="R31" s="25"/>
      <c r="S31" s="48"/>
      <c r="T31" s="48"/>
      <c r="U31" s="48"/>
      <c r="V31" s="24"/>
      <c r="W31" s="24"/>
      <c r="X31" s="28"/>
      <c r="Y31" s="28"/>
      <c r="Z31" s="29">
        <f>Table35[[#This Row],[قرائت
 فعلی2]]-Table35[[#This Row],[قرائت 
قبلی2]]</f>
        <v>0</v>
      </c>
      <c r="AA31" s="24"/>
      <c r="AB31" s="27"/>
      <c r="AC31" s="28"/>
      <c r="AD31" s="28"/>
      <c r="AE31" s="28"/>
      <c r="AF31" s="28"/>
      <c r="AG31" s="29">
        <f>Table35[[#This Row],[قرائت
 فعلی6]]-Table35[[#This Row],[قرائت 
قبلی5]]</f>
        <v>0</v>
      </c>
      <c r="AH31" s="24"/>
      <c r="AI31" s="49"/>
      <c r="AJ31" s="24"/>
      <c r="AK31" s="24"/>
      <c r="AL31" s="28"/>
      <c r="AM31" s="28"/>
      <c r="AN31" s="19">
        <f>Table35[[#This Row],[قرائت
 فعلی7]]-Table35[[#This Row],[قرائت 
قبلی6]]</f>
        <v>0</v>
      </c>
      <c r="AO31" s="24"/>
      <c r="AP31" s="50"/>
      <c r="AQ31" s="24"/>
      <c r="AR31" s="24"/>
      <c r="AS31" s="28"/>
      <c r="AT31" s="28"/>
      <c r="AU31" s="15">
        <f>Table35[[#This Row],[قرائت
 فعلی75]]-Table35[[#This Row],[قرائت 
قبلی64]]</f>
        <v>0</v>
      </c>
      <c r="AV31" s="26"/>
      <c r="AW31" s="25"/>
      <c r="AX31" s="25"/>
      <c r="AY31" s="25"/>
      <c r="AZ31" s="25"/>
      <c r="BA31" s="25"/>
      <c r="BB31" s="22">
        <f>Table35[[#This Row],[قرائت
 فعلی713]]-Table35[[#This Row],[قرائت 
قبلی612]]</f>
        <v>0</v>
      </c>
      <c r="BC31" s="25"/>
      <c r="BD31" s="27"/>
      <c r="BE31" s="23"/>
      <c r="BI31" s="17"/>
    </row>
    <row r="32" spans="1:61" ht="32.25" customHeight="1">
      <c r="A32" s="24">
        <v>31</v>
      </c>
      <c r="B32" s="15" t="s">
        <v>204</v>
      </c>
      <c r="C32" s="24" t="s">
        <v>207</v>
      </c>
      <c r="D32" s="100">
        <f>Table35[[#This Row],[قرائت
 فعلی713]]</f>
        <v>0</v>
      </c>
      <c r="E32" s="24">
        <v>5</v>
      </c>
      <c r="F32" s="24"/>
      <c r="G32" s="24" t="s">
        <v>162</v>
      </c>
      <c r="H32" s="24"/>
      <c r="I32" s="24"/>
      <c r="J32" s="24"/>
      <c r="K32" s="24"/>
      <c r="L32" s="25"/>
      <c r="M32" s="25"/>
      <c r="N32" s="25"/>
      <c r="O32" s="25"/>
      <c r="P32" s="25"/>
      <c r="Q32" s="26">
        <f>Table35[[#This Row],[قرائت
 فعلی]]-Table35[[#This Row],[قرائت 
قبلی]]</f>
        <v>0</v>
      </c>
      <c r="R32" s="25"/>
      <c r="S32" s="56"/>
      <c r="T32" s="56"/>
      <c r="U32" s="56"/>
      <c r="V32" s="24"/>
      <c r="W32" s="24"/>
      <c r="X32" s="53"/>
      <c r="Y32" s="53"/>
      <c r="Z32" s="54">
        <f>Table35[[#This Row],[قرائت
 فعلی2]]-Table35[[#This Row],[قرائت 
قبلی2]]</f>
        <v>0</v>
      </c>
      <c r="AA32" s="24"/>
      <c r="AB32" s="52"/>
      <c r="AC32" s="53"/>
      <c r="AD32" s="53"/>
      <c r="AE32" s="53"/>
      <c r="AF32" s="53"/>
      <c r="AG32" s="54">
        <f>Table35[[#This Row],[قرائت
 فعلی6]]-Table35[[#This Row],[قرائت 
قبلی5]]</f>
        <v>0</v>
      </c>
      <c r="AH32" s="24"/>
      <c r="AI32" s="57"/>
      <c r="AJ32" s="24"/>
      <c r="AK32" s="24"/>
      <c r="AL32" s="53"/>
      <c r="AM32" s="53"/>
      <c r="AN32" s="19">
        <f>Table35[[#This Row],[قرائت
 فعلی7]]-Table35[[#This Row],[قرائت 
قبلی6]]</f>
        <v>0</v>
      </c>
      <c r="AO32" s="24"/>
      <c r="AP32" s="55"/>
      <c r="AQ32" s="24"/>
      <c r="AR32" s="24"/>
      <c r="AS32" s="53"/>
      <c r="AT32" s="53"/>
      <c r="AU32" s="15">
        <f>Table35[[#This Row],[قرائت
 فعلی75]]-Table35[[#This Row],[قرائت 
قبلی64]]</f>
        <v>0</v>
      </c>
      <c r="AV32" s="26"/>
      <c r="AW32" s="25"/>
      <c r="AX32" s="25"/>
      <c r="AY32" s="25"/>
      <c r="AZ32" s="25"/>
      <c r="BA32" s="25"/>
      <c r="BB32" s="22">
        <f>Table35[[#This Row],[قرائت
 فعلی713]]-Table35[[#This Row],[قرائت 
قبلی612]]</f>
        <v>0</v>
      </c>
      <c r="BC32" s="25"/>
      <c r="BD32" s="52"/>
      <c r="BE32" s="23"/>
      <c r="BI32" s="17"/>
    </row>
    <row r="33" spans="1:61" ht="32.25" customHeight="1">
      <c r="A33" s="24">
        <v>32</v>
      </c>
      <c r="B33" s="15" t="s">
        <v>204</v>
      </c>
      <c r="C33" s="24" t="s">
        <v>215</v>
      </c>
      <c r="D33" s="100">
        <f>Table35[[#This Row],[قرائت
 فعلی713]]</f>
        <v>0</v>
      </c>
      <c r="E33" s="24">
        <v>5</v>
      </c>
      <c r="F33" s="24"/>
      <c r="G33" s="24" t="s">
        <v>226</v>
      </c>
      <c r="H33" s="24"/>
      <c r="I33" s="24"/>
      <c r="J33" s="24"/>
      <c r="K33" s="24"/>
      <c r="L33" s="25"/>
      <c r="M33" s="25"/>
      <c r="N33" s="25"/>
      <c r="O33" s="25"/>
      <c r="P33" s="25"/>
      <c r="Q33" s="26">
        <f>Table35[[#This Row],[قرائت
 فعلی]]-Table35[[#This Row],[قرائت 
قبلی]]</f>
        <v>0</v>
      </c>
      <c r="R33" s="25"/>
      <c r="S33" s="56"/>
      <c r="T33" s="56"/>
      <c r="U33" s="56"/>
      <c r="V33" s="24"/>
      <c r="W33" s="24"/>
      <c r="X33" s="53"/>
      <c r="Y33" s="53"/>
      <c r="Z33" s="54">
        <f>Table35[[#This Row],[قرائت
 فعلی2]]-Table35[[#This Row],[قرائت 
قبلی2]]</f>
        <v>0</v>
      </c>
      <c r="AA33" s="24"/>
      <c r="AB33" s="52"/>
      <c r="AC33" s="53"/>
      <c r="AD33" s="53"/>
      <c r="AE33" s="53"/>
      <c r="AF33" s="53"/>
      <c r="AG33" s="54">
        <f>Table35[[#This Row],[قرائت
 فعلی6]]-Table35[[#This Row],[قرائت 
قبلی5]]</f>
        <v>0</v>
      </c>
      <c r="AH33" s="24"/>
      <c r="AI33" s="57"/>
      <c r="AJ33" s="24"/>
      <c r="AK33" s="24"/>
      <c r="AL33" s="53"/>
      <c r="AM33" s="53"/>
      <c r="AN33" s="19">
        <f>Table35[[#This Row],[قرائت
 فعلی7]]-Table35[[#This Row],[قرائت 
قبلی6]]</f>
        <v>0</v>
      </c>
      <c r="AO33" s="24"/>
      <c r="AP33" s="55"/>
      <c r="AQ33" s="24"/>
      <c r="AR33" s="24"/>
      <c r="AS33" s="53"/>
      <c r="AT33" s="53"/>
      <c r="AU33" s="15">
        <f>Table35[[#This Row],[قرائت
 فعلی75]]-Table35[[#This Row],[قرائت 
قبلی64]]</f>
        <v>0</v>
      </c>
      <c r="AV33" s="26"/>
      <c r="AW33" s="25"/>
      <c r="AX33" s="25"/>
      <c r="AY33" s="25"/>
      <c r="AZ33" s="25"/>
      <c r="BA33" s="25"/>
      <c r="BB33" s="22">
        <f>Table35[[#This Row],[قرائت
 فعلی713]]-Table35[[#This Row],[قرائت 
قبلی612]]</f>
        <v>0</v>
      </c>
      <c r="BC33" s="25"/>
      <c r="BD33" s="52"/>
      <c r="BE33" s="23"/>
      <c r="BI33" s="17"/>
    </row>
    <row r="34" spans="1:61" ht="32.25" customHeight="1">
      <c r="A34" s="24"/>
      <c r="B34" s="15"/>
      <c r="C34" s="24"/>
      <c r="E34" s="24"/>
      <c r="F34" s="24"/>
      <c r="G34" s="24"/>
      <c r="H34" s="24"/>
      <c r="I34" s="15"/>
      <c r="J34" s="24"/>
      <c r="K34" s="24"/>
      <c r="L34" s="25"/>
      <c r="M34" s="25"/>
      <c r="N34" s="25"/>
      <c r="O34" s="25"/>
      <c r="P34" s="25"/>
      <c r="Q34" s="26"/>
      <c r="R34" s="25"/>
      <c r="V34" s="24"/>
      <c r="W34" s="24"/>
      <c r="X34" s="28"/>
      <c r="Y34" s="28"/>
      <c r="Z34" s="29"/>
      <c r="AA34" s="24"/>
      <c r="AB34" s="27"/>
      <c r="AC34" s="28"/>
      <c r="AD34" s="28"/>
      <c r="AE34" s="28"/>
      <c r="AF34" s="28"/>
      <c r="AG34" s="29"/>
      <c r="AH34" s="24"/>
      <c r="AI34" s="16"/>
      <c r="AJ34" s="15"/>
      <c r="AK34" s="15"/>
      <c r="AL34" s="28"/>
      <c r="AM34" s="28"/>
      <c r="AN34" s="29"/>
      <c r="AO34" s="15"/>
      <c r="AP34" s="30"/>
      <c r="AQ34" s="15"/>
      <c r="AR34" s="15"/>
      <c r="AS34" s="28"/>
      <c r="AT34" s="15"/>
      <c r="AU34" s="15"/>
      <c r="AV34" s="26"/>
      <c r="AW34" s="25"/>
      <c r="AX34" s="25"/>
      <c r="AY34" s="25"/>
      <c r="AZ34" s="25"/>
      <c r="BA34" s="25"/>
      <c r="BB34" s="25"/>
      <c r="BC34" s="25"/>
      <c r="BD34" s="27"/>
      <c r="BE34" s="23"/>
    </row>
    <row r="35" spans="1:61" ht="32.25" customHeight="1">
      <c r="A35" s="15"/>
      <c r="B35" s="15"/>
      <c r="C35" s="15"/>
      <c r="E35" s="15"/>
      <c r="F35" s="15"/>
      <c r="G35" s="15"/>
      <c r="H35" s="15"/>
      <c r="I35" s="15"/>
      <c r="J35" s="15"/>
      <c r="Q35" s="22"/>
      <c r="V35" s="15"/>
      <c r="W35" s="15"/>
      <c r="X35" s="15"/>
      <c r="Y35" s="15"/>
      <c r="Z35" s="19"/>
      <c r="AA35" s="15"/>
      <c r="AB35" s="16"/>
      <c r="AC35" s="15"/>
      <c r="AD35" s="15"/>
      <c r="AE35" s="15"/>
      <c r="AF35" s="15"/>
      <c r="AG35" s="19"/>
      <c r="AH35" s="15"/>
      <c r="AI35" s="16"/>
      <c r="AJ35" s="15"/>
      <c r="AK35" s="15"/>
      <c r="AL35" s="15"/>
      <c r="AM35" s="15"/>
      <c r="AN35" s="22"/>
      <c r="AP35" s="17"/>
      <c r="BD35" s="17"/>
      <c r="BE35" s="23"/>
    </row>
    <row r="36" spans="1:61" ht="32.25" customHeight="1">
      <c r="A36" s="15"/>
      <c r="B36" s="15"/>
      <c r="C36" s="15"/>
      <c r="E36" s="15"/>
      <c r="F36" s="15"/>
      <c r="G36" s="15"/>
      <c r="H36" s="15"/>
      <c r="I36" s="15"/>
      <c r="J36" s="15"/>
      <c r="Q36" s="22"/>
      <c r="V36" s="15"/>
      <c r="W36" s="15"/>
      <c r="X36" s="15"/>
      <c r="Y36" s="15"/>
      <c r="Z36" s="19"/>
      <c r="AA36" s="15"/>
      <c r="AB36" s="16"/>
      <c r="AC36" s="15"/>
      <c r="AD36" s="15"/>
      <c r="AE36" s="15"/>
      <c r="AF36" s="15"/>
      <c r="AG36" s="19"/>
      <c r="AH36" s="15"/>
      <c r="AI36" s="16"/>
      <c r="AJ36" s="15"/>
      <c r="AK36" s="15"/>
      <c r="AL36" s="15"/>
      <c r="AM36" s="15"/>
      <c r="AN36" s="22"/>
      <c r="AP36" s="17"/>
      <c r="BD36" s="17"/>
      <c r="BE36" s="23"/>
    </row>
    <row r="37" spans="1:61" ht="32.25" customHeight="1">
      <c r="A37" s="15"/>
      <c r="B37" s="15"/>
      <c r="C37" s="15"/>
      <c r="E37" s="15"/>
      <c r="F37" s="15"/>
      <c r="G37" s="15"/>
      <c r="H37" s="15"/>
      <c r="I37" s="15"/>
      <c r="J37" s="15"/>
      <c r="Q37" s="22"/>
      <c r="V37" s="15"/>
      <c r="W37" s="15"/>
      <c r="X37" s="15"/>
      <c r="Y37" s="15"/>
      <c r="Z37" s="19"/>
      <c r="AA37" s="15"/>
      <c r="AB37" s="16"/>
      <c r="AC37" s="15"/>
      <c r="AD37" s="15"/>
      <c r="AE37" s="15"/>
      <c r="AF37" s="15"/>
      <c r="AG37" s="19"/>
      <c r="AH37" s="15"/>
      <c r="AI37" s="16"/>
      <c r="AJ37" s="15"/>
      <c r="AK37" s="15"/>
      <c r="AL37" s="15"/>
      <c r="AM37" s="15"/>
      <c r="AN37" s="22"/>
      <c r="AP37" s="17"/>
      <c r="BD37" s="17"/>
      <c r="BE37" s="23"/>
    </row>
    <row r="38" spans="1:61" ht="32.25" customHeight="1">
      <c r="A38" s="15"/>
      <c r="B38" s="15"/>
      <c r="C38" s="15"/>
      <c r="E38" s="15"/>
      <c r="F38" s="15"/>
      <c r="G38" s="15"/>
      <c r="H38" s="15"/>
      <c r="I38" s="15"/>
      <c r="J38" s="15"/>
      <c r="Q38" s="22"/>
      <c r="V38" s="15"/>
      <c r="W38" s="15"/>
      <c r="X38" s="15"/>
      <c r="Y38" s="15"/>
      <c r="Z38" s="19"/>
      <c r="AA38" s="15"/>
      <c r="AB38" s="16"/>
      <c r="AC38" s="15"/>
      <c r="AD38" s="15"/>
      <c r="AE38" s="15"/>
      <c r="AF38" s="15"/>
      <c r="AG38" s="19"/>
      <c r="AH38" s="15"/>
      <c r="AI38" s="16"/>
      <c r="AJ38" s="15"/>
      <c r="AK38" s="15"/>
      <c r="AL38" s="15"/>
      <c r="AM38" s="15"/>
      <c r="AN38" s="22"/>
      <c r="AP38" s="17"/>
      <c r="BD38" s="17"/>
      <c r="BE38" s="23"/>
    </row>
    <row r="39" spans="1:61" ht="32.25" customHeight="1">
      <c r="A39" s="15"/>
      <c r="B39" s="15"/>
      <c r="C39" s="15"/>
      <c r="E39" s="15"/>
      <c r="F39" s="15"/>
      <c r="G39" s="15"/>
      <c r="H39" s="15"/>
      <c r="I39" s="15"/>
      <c r="J39" s="15"/>
      <c r="Q39" s="22"/>
      <c r="V39" s="15"/>
      <c r="W39" s="15"/>
      <c r="X39" s="15"/>
      <c r="Y39" s="15"/>
      <c r="Z39" s="19"/>
      <c r="AA39" s="15"/>
      <c r="AB39" s="16"/>
      <c r="AC39" s="15"/>
      <c r="AD39" s="15"/>
      <c r="AE39" s="15"/>
      <c r="AF39" s="15"/>
      <c r="AG39" s="19"/>
      <c r="AH39" s="15"/>
      <c r="AI39" s="16"/>
      <c r="AJ39" s="15"/>
      <c r="AK39" s="15"/>
      <c r="AL39" s="15"/>
      <c r="AM39" s="15"/>
      <c r="AN39" s="22"/>
      <c r="AP39" s="17"/>
      <c r="BD39" s="17"/>
      <c r="BE39" s="23"/>
    </row>
    <row r="40" spans="1:61" ht="32.25" customHeight="1">
      <c r="A40" s="15"/>
      <c r="B40" s="15"/>
      <c r="C40" s="15"/>
      <c r="E40" s="15"/>
      <c r="F40" s="15"/>
      <c r="G40" s="15"/>
      <c r="H40" s="15"/>
      <c r="I40" s="15"/>
      <c r="J40" s="15"/>
      <c r="Q40" s="22"/>
      <c r="V40" s="15"/>
      <c r="W40" s="15"/>
      <c r="X40" s="15"/>
      <c r="Y40" s="15"/>
      <c r="Z40" s="19"/>
      <c r="AA40" s="15"/>
      <c r="AB40" s="16"/>
      <c r="AC40" s="15"/>
      <c r="AD40" s="15"/>
      <c r="AE40" s="15"/>
      <c r="AF40" s="15"/>
      <c r="AG40" s="19"/>
      <c r="AH40" s="15"/>
      <c r="AI40" s="16"/>
      <c r="AJ40" s="15"/>
      <c r="AK40" s="15"/>
      <c r="AL40" s="15"/>
      <c r="AM40" s="15"/>
      <c r="AN40" s="22"/>
      <c r="AP40" s="17"/>
      <c r="BD40" s="17"/>
      <c r="BE40" s="23"/>
    </row>
    <row r="41" spans="1:61" ht="32.25" customHeight="1">
      <c r="A41" s="15"/>
      <c r="B41" s="15"/>
      <c r="C41" s="15"/>
      <c r="E41" s="15"/>
      <c r="F41" s="15"/>
      <c r="G41" s="15"/>
      <c r="H41" s="15"/>
      <c r="I41" s="15"/>
      <c r="J41" s="15"/>
      <c r="K41" s="15"/>
      <c r="Q41" s="22"/>
      <c r="V41" s="15"/>
      <c r="W41" s="15"/>
      <c r="X41" s="15"/>
      <c r="Y41" s="15"/>
      <c r="Z41" s="19"/>
      <c r="AA41" s="15"/>
      <c r="AB41" s="16"/>
      <c r="AC41" s="15"/>
      <c r="AD41" s="15"/>
      <c r="AE41" s="15"/>
      <c r="AF41" s="15"/>
      <c r="AG41" s="19"/>
      <c r="AH41" s="15"/>
      <c r="AI41" s="16"/>
      <c r="AJ41" s="15"/>
      <c r="AK41" s="15"/>
      <c r="AL41" s="15"/>
      <c r="AM41" s="15"/>
      <c r="AN41" s="22"/>
      <c r="AP41" s="17"/>
      <c r="BD41" s="17"/>
      <c r="BE41" s="23"/>
    </row>
    <row r="42" spans="1:61" ht="32.25" customHeight="1">
      <c r="A42" s="15"/>
      <c r="B42" s="15"/>
      <c r="C42" s="15"/>
      <c r="E42" s="15"/>
      <c r="F42" s="15"/>
      <c r="G42" s="15"/>
      <c r="H42" s="15"/>
      <c r="I42" s="15"/>
      <c r="J42" s="15"/>
      <c r="K42" s="15"/>
      <c r="Q42" s="22"/>
      <c r="V42" s="15"/>
      <c r="W42" s="15"/>
      <c r="X42" s="15"/>
      <c r="Y42" s="15"/>
      <c r="Z42" s="19"/>
      <c r="AA42" s="15"/>
      <c r="AB42" s="16"/>
      <c r="AC42" s="15"/>
      <c r="AD42" s="15"/>
      <c r="AE42" s="15"/>
      <c r="AF42" s="15"/>
      <c r="AG42" s="19"/>
      <c r="AH42" s="15"/>
      <c r="AI42" s="16"/>
      <c r="AJ42" s="15"/>
      <c r="AK42" s="15"/>
      <c r="AL42" s="15"/>
      <c r="AM42" s="15"/>
      <c r="AN42" s="22"/>
      <c r="AP42" s="17"/>
      <c r="BD42" s="17"/>
      <c r="BE42" s="23"/>
    </row>
    <row r="43" spans="1:61" ht="32.25" customHeight="1">
      <c r="A43" s="15"/>
      <c r="B43" s="15"/>
      <c r="C43" s="15"/>
      <c r="E43" s="15"/>
      <c r="F43" s="15"/>
      <c r="G43" s="15"/>
      <c r="H43" s="15"/>
      <c r="I43" s="15"/>
      <c r="J43" s="15"/>
      <c r="K43" s="15"/>
      <c r="Q43" s="22"/>
      <c r="V43" s="15"/>
      <c r="W43" s="15"/>
      <c r="X43" s="15"/>
      <c r="Y43" s="15"/>
      <c r="Z43" s="19"/>
      <c r="AA43" s="15"/>
      <c r="AB43" s="16"/>
      <c r="AC43" s="15"/>
      <c r="AD43" s="15"/>
      <c r="AE43" s="15"/>
      <c r="AF43" s="15"/>
      <c r="AG43" s="19"/>
      <c r="AH43" s="15"/>
      <c r="AI43" s="16"/>
      <c r="AJ43" s="15"/>
      <c r="AK43" s="15"/>
      <c r="AL43" s="15"/>
      <c r="AM43" s="15"/>
      <c r="AN43" s="22"/>
      <c r="AP43" s="17"/>
      <c r="BD43" s="17"/>
      <c r="BE43" s="23"/>
    </row>
    <row r="56" spans="1:42" ht="43.5" customHeight="1">
      <c r="A56" s="81" t="s">
        <v>208</v>
      </c>
      <c r="B56" s="82"/>
      <c r="C56" s="83"/>
      <c r="E56" s="17">
        <v>132244</v>
      </c>
      <c r="Q56" s="1">
        <f>SUM(Table35[انرژی 
تولیدی1])</f>
        <v>3206</v>
      </c>
      <c r="Z56" s="1">
        <f>SUM(Table35[انرژی 
تولیدی16])</f>
        <v>43940</v>
      </c>
      <c r="AG56" s="1">
        <f>SUM(AG4:AG55)</f>
        <v>28815</v>
      </c>
      <c r="AN56" s="1">
        <f>SUM(AN4:AN55)</f>
        <v>121388</v>
      </c>
    </row>
    <row r="57" spans="1:42" ht="43.5" customHeight="1">
      <c r="A57" s="78" t="s">
        <v>178</v>
      </c>
      <c r="B57" s="79"/>
      <c r="C57" s="80"/>
      <c r="E57" s="17">
        <f>SUM(F57:AP57)</f>
        <v>1516267980.8292933</v>
      </c>
      <c r="U57" s="1">
        <f>SUM(Table35[مبلغ واریزی
 به مشترک (ریال) قطعی])</f>
        <v>29141595</v>
      </c>
      <c r="AB57" s="34">
        <f>SUM(AB4:AB56)</f>
        <v>126044031.89000002</v>
      </c>
      <c r="AI57" s="34">
        <f>SUM(AI4:AI56)</f>
        <v>265050209</v>
      </c>
      <c r="AP57" s="34">
        <f>SUM(AP4:AP56)</f>
        <v>1096032144.9392934</v>
      </c>
    </row>
    <row r="58" spans="1:42" ht="43.5" customHeight="1">
      <c r="A58" s="75" t="s">
        <v>177</v>
      </c>
      <c r="B58" s="76"/>
      <c r="C58" s="77"/>
      <c r="E58" s="17">
        <f>SUM(F58:AP58)</f>
        <v>0</v>
      </c>
    </row>
    <row r="63" spans="1:42" ht="48" customHeight="1">
      <c r="A63" s="84" t="str">
        <f>'سال 96'!A56:D56</f>
        <v>کل انرژی تزریق شده از ابتدای احداث نیروگاه ها تا کنون</v>
      </c>
      <c r="B63" s="85"/>
      <c r="C63" s="85"/>
      <c r="E63" s="86"/>
      <c r="F63" s="41">
        <f>'سال 96'!E56</f>
        <v>335890</v>
      </c>
    </row>
    <row r="64" spans="1:42" ht="48" customHeight="1">
      <c r="A64" s="84" t="str">
        <f>'سال 96'!A57:D57</f>
        <v>مبلغ کل واریزی به حساب مالکان نیروگاه تا کنون</v>
      </c>
      <c r="B64" s="85"/>
      <c r="C64" s="85"/>
      <c r="E64" s="86"/>
      <c r="F64" s="41">
        <f>'سال 96'!E57</f>
        <v>3589709313.7292933</v>
      </c>
    </row>
    <row r="65" spans="1:6" ht="48" customHeight="1">
      <c r="A65" s="84" t="str">
        <f>'سال 96'!A58:D58</f>
        <v>مبلغ کل حق الزحمه دریافتی از ساتبا تا کنون</v>
      </c>
      <c r="B65" s="85"/>
      <c r="C65" s="85"/>
      <c r="E65" s="86"/>
      <c r="F65" s="41">
        <f>'سال 96'!E58</f>
        <v>0</v>
      </c>
    </row>
  </sheetData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L67"/>
  <sheetViews>
    <sheetView rightToLeft="1" tabSelected="1" zoomScale="70" zoomScaleNormal="70" zoomScaleSheetLayoutView="85" workbookViewId="0">
      <pane xSplit="5" ySplit="1" topLeftCell="BE2" activePane="bottomRight" state="frozen"/>
      <selection activeCell="Q83" sqref="Q83"/>
      <selection pane="topRight" activeCell="Q83" sqref="Q83"/>
      <selection pane="bottomLeft" activeCell="Q83" sqref="Q83"/>
      <selection pane="bottomRight"/>
    </sheetView>
  </sheetViews>
  <sheetFormatPr defaultColWidth="9" defaultRowHeight="14.25"/>
  <cols>
    <col min="1" max="1" width="36.25" style="1" customWidth="1"/>
    <col min="2" max="2" width="16.75" style="1" customWidth="1"/>
    <col min="3" max="3" width="25.375" style="1" customWidth="1"/>
    <col min="4" max="4" width="14.25" style="1" customWidth="1"/>
    <col min="5" max="5" width="15" style="1" customWidth="1"/>
    <col min="6" max="6" width="16.375" style="1" hidden="1" customWidth="1"/>
    <col min="7" max="7" width="11.75" style="1" hidden="1" customWidth="1"/>
    <col min="8" max="8" width="10.625" style="1" hidden="1" customWidth="1"/>
    <col min="9" max="9" width="14.25" style="1" hidden="1" customWidth="1"/>
    <col min="10" max="10" width="13.875" style="1" hidden="1" customWidth="1"/>
    <col min="11" max="11" width="12.5" style="1" hidden="1" customWidth="1"/>
    <col min="12" max="12" width="13.75" style="1" hidden="1" customWidth="1"/>
    <col min="13" max="13" width="12.75" style="1" hidden="1" customWidth="1"/>
    <col min="14" max="14" width="12.625" style="1" hidden="1" customWidth="1"/>
    <col min="15" max="15" width="10.875" style="1" hidden="1" customWidth="1"/>
    <col min="16" max="16" width="10.25" style="1" hidden="1" customWidth="1"/>
    <col min="17" max="17" width="11.875" style="1" hidden="1" customWidth="1"/>
    <col min="18" max="18" width="14.625" style="1" hidden="1" customWidth="1"/>
    <col min="19" max="19" width="25.25" style="1" hidden="1" customWidth="1"/>
    <col min="20" max="20" width="26.25" style="1" hidden="1" customWidth="1"/>
    <col min="21" max="21" width="21.5" style="1" hidden="1" customWidth="1"/>
    <col min="22" max="22" width="11.75" style="1" hidden="1" customWidth="1"/>
    <col min="23" max="23" width="11.5" style="1" hidden="1" customWidth="1"/>
    <col min="24" max="24" width="10.875" style="1" hidden="1" customWidth="1"/>
    <col min="25" max="25" width="11.25" style="1" hidden="1" customWidth="1"/>
    <col min="26" max="26" width="13" style="1" hidden="1" customWidth="1"/>
    <col min="27" max="27" width="14.625" style="1" hidden="1" customWidth="1"/>
    <col min="28" max="28" width="18.5" style="1" hidden="1" customWidth="1"/>
    <col min="29" max="29" width="13.875" style="1" hidden="1" customWidth="1"/>
    <col min="30" max="30" width="13.75" style="1" hidden="1" customWidth="1"/>
    <col min="31" max="31" width="10.875" style="1" hidden="1" customWidth="1"/>
    <col min="32" max="32" width="11.25" style="1" hidden="1" customWidth="1"/>
    <col min="33" max="33" width="13" style="1" hidden="1" customWidth="1"/>
    <col min="34" max="34" width="14.625" style="1" hidden="1" customWidth="1"/>
    <col min="35" max="35" width="18.5" style="1" hidden="1" customWidth="1"/>
    <col min="36" max="36" width="13.875" style="1" hidden="1" customWidth="1"/>
    <col min="37" max="37" width="13.75" style="1" hidden="1" customWidth="1"/>
    <col min="38" max="38" width="10.875" style="1" hidden="1" customWidth="1"/>
    <col min="39" max="39" width="11.25" style="1" hidden="1" customWidth="1"/>
    <col min="40" max="40" width="13" style="1" hidden="1" customWidth="1"/>
    <col min="41" max="41" width="14.625" style="97" hidden="1" customWidth="1"/>
    <col min="42" max="42" width="19.625" style="1" hidden="1" customWidth="1"/>
    <col min="43" max="43" width="15" style="1" hidden="1" customWidth="1"/>
    <col min="44" max="44" width="14.75" style="1" hidden="1" customWidth="1"/>
    <col min="45" max="45" width="11.5" style="1" hidden="1" customWidth="1"/>
    <col min="46" max="46" width="12.25" style="1" hidden="1" customWidth="1"/>
    <col min="47" max="47" width="14" style="1" hidden="1" customWidth="1"/>
    <col min="48" max="48" width="14.625" style="1" hidden="1" customWidth="1"/>
    <col min="49" max="49" width="20.875" style="1" hidden="1" customWidth="1"/>
    <col min="50" max="50" width="16" style="1" hidden="1" customWidth="1"/>
    <col min="51" max="51" width="15.875" style="1" hidden="1" customWidth="1"/>
    <col min="52" max="52" width="12.625" style="1" hidden="1" customWidth="1"/>
    <col min="53" max="53" width="13.375" style="1" hidden="1" customWidth="1"/>
    <col min="54" max="54" width="15.125" style="1" hidden="1" customWidth="1"/>
    <col min="55" max="55" width="15.25" style="1" hidden="1" customWidth="1"/>
    <col min="56" max="56" width="21.875" style="1" hidden="1" customWidth="1"/>
    <col min="57" max="57" width="16" style="97" customWidth="1"/>
    <col min="58" max="58" width="15.875" style="97" customWidth="1"/>
    <col min="59" max="59" width="12.625" style="97" customWidth="1"/>
    <col min="60" max="60" width="13.375" style="97" customWidth="1"/>
    <col min="61" max="61" width="15.125" style="97" customWidth="1"/>
    <col min="62" max="62" width="21.875" style="97" customWidth="1"/>
    <col min="63" max="63" width="10.875" style="1" customWidth="1"/>
    <col min="64" max="64" width="30.625" style="17" customWidth="1"/>
    <col min="65" max="16384" width="9" style="1"/>
  </cols>
  <sheetData>
    <row r="1" spans="1:64" ht="60.75">
      <c r="A1" s="1" t="s">
        <v>75</v>
      </c>
      <c r="B1" s="1" t="s">
        <v>76</v>
      </c>
      <c r="C1" s="2" t="s">
        <v>77</v>
      </c>
      <c r="D1" s="74" t="s">
        <v>220</v>
      </c>
      <c r="E1" s="2" t="s">
        <v>78</v>
      </c>
      <c r="F1" s="2" t="s">
        <v>80</v>
      </c>
      <c r="G1" s="2" t="s">
        <v>81</v>
      </c>
      <c r="H1" s="2" t="s">
        <v>82</v>
      </c>
      <c r="I1" s="2" t="s">
        <v>83</v>
      </c>
      <c r="J1" s="2" t="s">
        <v>84</v>
      </c>
      <c r="K1" s="2" t="s">
        <v>85</v>
      </c>
      <c r="L1" s="2" t="s">
        <v>86</v>
      </c>
      <c r="M1" s="62" t="s">
        <v>87</v>
      </c>
      <c r="N1" s="62" t="s">
        <v>88</v>
      </c>
      <c r="O1" s="4" t="s">
        <v>89</v>
      </c>
      <c r="P1" s="4" t="s">
        <v>90</v>
      </c>
      <c r="Q1" s="36" t="s">
        <v>91</v>
      </c>
      <c r="R1" s="4" t="s">
        <v>92</v>
      </c>
      <c r="S1" s="4" t="s">
        <v>140</v>
      </c>
      <c r="T1" s="4" t="s">
        <v>141</v>
      </c>
      <c r="U1" s="4" t="s">
        <v>142</v>
      </c>
      <c r="V1" s="63" t="s">
        <v>94</v>
      </c>
      <c r="W1" s="63" t="s">
        <v>95</v>
      </c>
      <c r="X1" s="6" t="s">
        <v>96</v>
      </c>
      <c r="Y1" s="6" t="s">
        <v>97</v>
      </c>
      <c r="Z1" s="36" t="s">
        <v>98</v>
      </c>
      <c r="AA1" s="6" t="s">
        <v>99</v>
      </c>
      <c r="AB1" s="4" t="s">
        <v>100</v>
      </c>
      <c r="AC1" s="64" t="s">
        <v>101</v>
      </c>
      <c r="AD1" s="64" t="s">
        <v>102</v>
      </c>
      <c r="AE1" s="8" t="s">
        <v>103</v>
      </c>
      <c r="AF1" s="8" t="s">
        <v>104</v>
      </c>
      <c r="AG1" s="36" t="s">
        <v>105</v>
      </c>
      <c r="AH1" s="8" t="s">
        <v>106</v>
      </c>
      <c r="AI1" s="4" t="s">
        <v>107</v>
      </c>
      <c r="AJ1" s="65" t="s">
        <v>108</v>
      </c>
      <c r="AK1" s="65" t="s">
        <v>109</v>
      </c>
      <c r="AL1" s="10" t="s">
        <v>110</v>
      </c>
      <c r="AM1" s="10" t="s">
        <v>111</v>
      </c>
      <c r="AN1" s="40" t="s">
        <v>112</v>
      </c>
      <c r="AO1" s="10" t="s">
        <v>243</v>
      </c>
      <c r="AP1" s="58" t="s">
        <v>114</v>
      </c>
      <c r="AQ1" s="66" t="s">
        <v>115</v>
      </c>
      <c r="AR1" s="66" t="s">
        <v>116</v>
      </c>
      <c r="AS1" s="12" t="s">
        <v>117</v>
      </c>
      <c r="AT1" s="12" t="s">
        <v>118</v>
      </c>
      <c r="AU1" s="36" t="s">
        <v>119</v>
      </c>
      <c r="AV1" s="12" t="s">
        <v>120</v>
      </c>
      <c r="AW1" s="4" t="s">
        <v>121</v>
      </c>
      <c r="AX1" s="61" t="s">
        <v>122</v>
      </c>
      <c r="AY1" s="61" t="s">
        <v>123</v>
      </c>
      <c r="AZ1" s="14" t="s">
        <v>124</v>
      </c>
      <c r="BA1" s="14" t="s">
        <v>125</v>
      </c>
      <c r="BB1" s="40" t="s">
        <v>126</v>
      </c>
      <c r="BC1" s="14" t="s">
        <v>127</v>
      </c>
      <c r="BD1" s="4" t="s">
        <v>143</v>
      </c>
      <c r="BE1" s="108" t="s">
        <v>292</v>
      </c>
      <c r="BF1" s="108" t="s">
        <v>293</v>
      </c>
      <c r="BG1" s="14" t="s">
        <v>294</v>
      </c>
      <c r="BH1" s="14" t="s">
        <v>295</v>
      </c>
      <c r="BI1" s="36" t="s">
        <v>291</v>
      </c>
      <c r="BJ1" s="4" t="s">
        <v>93</v>
      </c>
      <c r="BL1" s="94" t="s">
        <v>222</v>
      </c>
    </row>
    <row r="2" spans="1:64" ht="32.25" customHeight="1">
      <c r="A2" s="15">
        <v>1</v>
      </c>
      <c r="B2" s="15" t="s">
        <v>2</v>
      </c>
      <c r="C2" s="15" t="s">
        <v>0</v>
      </c>
      <c r="D2" s="73">
        <f>Table354[[#This Row],[انرژی 
تولیدی1814]]+Table354[[#This Row],[انرژی 
تولیدی186]]+Table354[[#This Row],[انرژی 
تولیدی18]]+Table354[[#This Row],[انرژی 
تولیدی17]]+Table354[[#This Row],[انرژی 
تولیدی16]]+Table354[[#This Row],[انرژی 
تولیدی1]]</f>
        <v>175240</v>
      </c>
      <c r="E2" s="15">
        <v>100</v>
      </c>
      <c r="F2" s="15">
        <v>98867734</v>
      </c>
      <c r="G2" s="15" t="s">
        <v>153</v>
      </c>
      <c r="H2" s="15" t="s">
        <v>1</v>
      </c>
      <c r="I2" s="15" t="s">
        <v>4</v>
      </c>
      <c r="J2" s="15" t="s">
        <v>3</v>
      </c>
      <c r="K2" s="15">
        <v>8730</v>
      </c>
      <c r="M2" s="101" t="s">
        <v>193</v>
      </c>
      <c r="N2" s="101" t="s">
        <v>213</v>
      </c>
      <c r="O2" s="101">
        <v>214036</v>
      </c>
      <c r="P2" s="101">
        <v>243712</v>
      </c>
      <c r="Q2" s="102">
        <f>Table354[[#This Row],[قرائت
 فعلی]]-Table354[[#This Row],[قرائت 
قبلی]]</f>
        <v>29676</v>
      </c>
      <c r="R2" s="101" t="s">
        <v>217</v>
      </c>
      <c r="S2" s="17">
        <v>262899684</v>
      </c>
      <c r="T2" s="17">
        <v>161394365.88205802</v>
      </c>
      <c r="U2" s="17">
        <f>Table354[[#This Row],[مبلغ واریزی
 به مشترک (ریال) علی الحساب]]+Table354[[#This Row],[مبلغ واریزی
 به مشترک (ریال) علی الحساب2]]</f>
        <v>424294049.88205802</v>
      </c>
      <c r="V2" s="101" t="s">
        <v>213</v>
      </c>
      <c r="W2" s="101" t="s">
        <v>225</v>
      </c>
      <c r="X2" s="101">
        <v>243712</v>
      </c>
      <c r="Y2" s="101">
        <v>275026</v>
      </c>
      <c r="Z2" s="102">
        <f>Table354[[#This Row],[قرائت
 فعلی2]]-Table354[[#This Row],[قرائت 
قبلی2]]</f>
        <v>31314</v>
      </c>
      <c r="AA2" s="101"/>
      <c r="AB2" s="17">
        <v>440005831.99489397</v>
      </c>
      <c r="AC2" s="101" t="s">
        <v>225</v>
      </c>
      <c r="AD2" s="101" t="s">
        <v>234</v>
      </c>
      <c r="AE2" s="101">
        <v>275026</v>
      </c>
      <c r="AF2" s="101">
        <v>303087</v>
      </c>
      <c r="AG2" s="102">
        <f>Table354[[#This Row],[قرائت
 فعلی6]]-Table354[[#This Row],[قرائت 
قبلی5]]</f>
        <v>28061</v>
      </c>
      <c r="AH2" s="101" t="s">
        <v>235</v>
      </c>
      <c r="AI2" s="17">
        <v>421061286.1700784</v>
      </c>
      <c r="AJ2" s="101" t="s">
        <v>234</v>
      </c>
      <c r="AK2" s="97" t="s">
        <v>242</v>
      </c>
      <c r="AL2" s="101">
        <v>303087</v>
      </c>
      <c r="AM2" s="101">
        <v>339179</v>
      </c>
      <c r="AN2" s="102">
        <v>36092</v>
      </c>
      <c r="AO2" s="97" t="s">
        <v>244</v>
      </c>
      <c r="AP2" s="103">
        <v>558570912.95759022</v>
      </c>
      <c r="AQ2" s="101" t="s">
        <v>242</v>
      </c>
      <c r="AR2" s="101" t="s">
        <v>245</v>
      </c>
      <c r="AS2" s="101">
        <v>339179</v>
      </c>
      <c r="AT2" s="101">
        <v>368783</v>
      </c>
      <c r="AU2" s="101">
        <v>29604</v>
      </c>
      <c r="AV2" s="101" t="s">
        <v>246</v>
      </c>
      <c r="AW2" s="17">
        <v>478102472.66705972</v>
      </c>
      <c r="AX2" s="101" t="s">
        <v>245</v>
      </c>
      <c r="AY2" s="97" t="s">
        <v>248</v>
      </c>
      <c r="AZ2" s="101">
        <v>368783</v>
      </c>
      <c r="BA2" s="101">
        <v>389276</v>
      </c>
      <c r="BB2" s="102">
        <f>Table354[[#This Row],[قرائت
 فعلی713]]-Table354[[#This Row],[قرائت 
قبلی612]]</f>
        <v>20493</v>
      </c>
      <c r="BC2" s="101" t="s">
        <v>246</v>
      </c>
      <c r="BD2" s="98">
        <v>486298216.05869901</v>
      </c>
      <c r="BE2" s="101" t="s">
        <v>268</v>
      </c>
      <c r="BF2" s="97" t="s">
        <v>269</v>
      </c>
      <c r="BG2" s="101">
        <v>417886</v>
      </c>
      <c r="BH2" s="101">
        <v>448684</v>
      </c>
      <c r="BI2" s="102">
        <v>30798</v>
      </c>
      <c r="BJ2" s="98">
        <v>705300760.88358355</v>
      </c>
      <c r="BL2" s="87">
        <f>Table354[[#This Row],[مبلغ واریزی
 به مشترک (ریال)1016]]+Table354[[#This Row],[مبلغ واریزی
 به مشترک (ریال)108]]+Table354[[#This Row],[مبلغ واریزی
 به مشترک (ریال)10]]+Table354[[#This Row],[مبلغ واریزی
 به مشترک (ریال)9]]+Table354[[#This Row],[مبلغ واریزی
 به مشترک (ریال)8]]+Table354[[#This Row],[مبلغ واریزی
 به مشترک (ریال) قطعی]]</f>
        <v>2808332769.7303796</v>
      </c>
    </row>
    <row r="3" spans="1:64" ht="32.25" customHeight="1">
      <c r="A3" s="99">
        <v>2</v>
      </c>
      <c r="B3" s="15" t="s">
        <v>13</v>
      </c>
      <c r="C3" s="15" t="s">
        <v>0</v>
      </c>
      <c r="D3" s="73">
        <f>Table354[[#This Row],[انرژی 
تولیدی1814]]+Table354[[#This Row],[انرژی 
تولیدی186]]+Table354[[#This Row],[انرژی 
تولیدی18]]+Table354[[#This Row],[انرژی 
تولیدی17]]+Table354[[#This Row],[انرژی 
تولیدی16]]+Table354[[#This Row],[انرژی 
تولیدی1]]</f>
        <v>29814</v>
      </c>
      <c r="E3" s="15">
        <v>20</v>
      </c>
      <c r="F3" s="15">
        <v>98867734</v>
      </c>
      <c r="G3" s="15" t="s">
        <v>153</v>
      </c>
      <c r="H3" s="15" t="s">
        <v>8</v>
      </c>
      <c r="I3" s="15" t="s">
        <v>14</v>
      </c>
      <c r="J3" s="15" t="s">
        <v>15</v>
      </c>
      <c r="K3" s="15">
        <v>8000</v>
      </c>
      <c r="M3" s="101" t="s">
        <v>193</v>
      </c>
      <c r="N3" s="101" t="s">
        <v>213</v>
      </c>
      <c r="O3" s="101">
        <v>38490</v>
      </c>
      <c r="P3" s="101">
        <v>43424</v>
      </c>
      <c r="Q3" s="102">
        <f>Table354[[#This Row],[قرائت
 فعلی]]-Table354[[#This Row],[قرائت 
قبلی]]</f>
        <v>4934</v>
      </c>
      <c r="R3" s="101" t="s">
        <v>217</v>
      </c>
      <c r="S3" s="17">
        <v>40108486</v>
      </c>
      <c r="T3" s="17">
        <v>20678808.528251931</v>
      </c>
      <c r="U3" s="17">
        <f>Table354[[#This Row],[مبلغ واریزی
 به مشترک (ریال) علی الحساب]]+Table354[[#This Row],[مبلغ واریزی
 به مشترک (ریال) علی الحساب2]]</f>
        <v>60787294.528251931</v>
      </c>
      <c r="V3" s="101" t="s">
        <v>213</v>
      </c>
      <c r="W3" s="101" t="s">
        <v>225</v>
      </c>
      <c r="X3" s="101">
        <v>43424</v>
      </c>
      <c r="Y3" s="101">
        <v>49865</v>
      </c>
      <c r="Z3" s="102">
        <f>Table354[[#This Row],[قرائت
 فعلی2]]-Table354[[#This Row],[قرائت 
قبلی2]]</f>
        <v>6441</v>
      </c>
      <c r="AA3" s="101"/>
      <c r="AB3" s="17">
        <v>79116220.564737141</v>
      </c>
      <c r="AC3" s="101" t="s">
        <v>225</v>
      </c>
      <c r="AD3" s="101" t="s">
        <v>234</v>
      </c>
      <c r="AE3" s="101">
        <v>49865</v>
      </c>
      <c r="AF3" s="101">
        <v>54915</v>
      </c>
      <c r="AG3" s="102">
        <f>Table354[[#This Row],[قرائت
 فعلی6]]-Table354[[#This Row],[قرائت 
قبلی5]]</f>
        <v>5050</v>
      </c>
      <c r="AH3" s="101" t="s">
        <v>235</v>
      </c>
      <c r="AI3" s="17">
        <v>61325589.922433034</v>
      </c>
      <c r="AJ3" s="101" t="s">
        <v>234</v>
      </c>
      <c r="AK3" s="97" t="s">
        <v>242</v>
      </c>
      <c r="AL3" s="101">
        <v>54915</v>
      </c>
      <c r="AM3" s="101">
        <v>60744</v>
      </c>
      <c r="AN3" s="102">
        <v>5829</v>
      </c>
      <c r="AO3" s="97" t="s">
        <v>244</v>
      </c>
      <c r="AP3" s="103">
        <v>73002645.6680516</v>
      </c>
      <c r="AQ3" s="101" t="s">
        <v>242</v>
      </c>
      <c r="AR3" s="101" t="s">
        <v>245</v>
      </c>
      <c r="AS3" s="101">
        <v>60744</v>
      </c>
      <c r="AT3" s="101">
        <v>65097</v>
      </c>
      <c r="AU3" s="101">
        <v>4353</v>
      </c>
      <c r="AV3" s="101" t="s">
        <v>246</v>
      </c>
      <c r="AW3" s="17">
        <v>56884668.904139303</v>
      </c>
      <c r="AX3" s="101" t="s">
        <v>245</v>
      </c>
      <c r="AY3" s="97" t="s">
        <v>248</v>
      </c>
      <c r="AZ3" s="101">
        <v>65097</v>
      </c>
      <c r="BA3" s="101">
        <v>68304</v>
      </c>
      <c r="BB3" s="102">
        <f>Table354[[#This Row],[قرائت
 فعلی713]]-Table354[[#This Row],[قرائت 
قبلی612]]</f>
        <v>3207</v>
      </c>
      <c r="BC3" s="101" t="s">
        <v>246</v>
      </c>
      <c r="BD3" s="98">
        <v>61536043.053479262</v>
      </c>
      <c r="BE3" s="101" t="s">
        <v>268</v>
      </c>
      <c r="BF3" s="97" t="s">
        <v>269</v>
      </c>
      <c r="BG3" s="101">
        <v>73041.73</v>
      </c>
      <c r="BH3" s="101">
        <v>78895</v>
      </c>
      <c r="BI3" s="102">
        <v>5853.2700000000041</v>
      </c>
      <c r="BJ3" s="98">
        <v>94441070.221194968</v>
      </c>
      <c r="BL3" s="87">
        <f>Table354[[#This Row],[مبلغ واریزی
 به مشترک (ریال)1016]]+Table354[[#This Row],[مبلغ واریزی
 به مشترک (ریال)108]]+Table354[[#This Row],[مبلغ واریزی
 به مشترک (ریال)10]]+Table354[[#This Row],[مبلغ واریزی
 به مشترک (ریال)9]]+Table354[[#This Row],[مبلغ واریزی
 به مشترک (ریال)8]]+Table354[[#This Row],[مبلغ واریزی
 به مشترک (ریال) قطعی]]</f>
        <v>392652462.6410923</v>
      </c>
    </row>
    <row r="4" spans="1:64" ht="32.25" customHeight="1">
      <c r="A4" s="99">
        <v>3</v>
      </c>
      <c r="B4" s="15" t="s">
        <v>19</v>
      </c>
      <c r="C4" s="15" t="s">
        <v>144</v>
      </c>
      <c r="D4" s="73">
        <f>Table354[[#This Row],[انرژی 
تولیدی1814]]+Table354[[#This Row],[انرژی 
تولیدی186]]+Table354[[#This Row],[انرژی 
تولیدی18]]+Table354[[#This Row],[انرژی 
تولیدی17]]+Table354[[#This Row],[انرژی 
تولیدی16]]+Table354[[#This Row],[انرژی 
تولیدی1]]</f>
        <v>7601</v>
      </c>
      <c r="E4" s="15">
        <v>5</v>
      </c>
      <c r="F4" s="15">
        <v>27133660</v>
      </c>
      <c r="G4" s="15" t="s">
        <v>145</v>
      </c>
      <c r="H4" s="15" t="s">
        <v>22</v>
      </c>
      <c r="I4" s="15" t="s">
        <v>20</v>
      </c>
      <c r="J4" s="15" t="s">
        <v>21</v>
      </c>
      <c r="K4" s="15">
        <v>8000</v>
      </c>
      <c r="M4" s="101" t="s">
        <v>193</v>
      </c>
      <c r="N4" s="101" t="s">
        <v>213</v>
      </c>
      <c r="O4" s="101">
        <v>7540</v>
      </c>
      <c r="P4" s="101">
        <v>8863</v>
      </c>
      <c r="Q4" s="102">
        <f>Table354[[#This Row],[قرائت
 فعلی]]-Table354[[#This Row],[قرائت 
قبلی]]</f>
        <v>1323</v>
      </c>
      <c r="R4" s="101" t="s">
        <v>217</v>
      </c>
      <c r="S4" s="17">
        <v>10754667</v>
      </c>
      <c r="T4" s="17">
        <v>4436289.0334891714</v>
      </c>
      <c r="U4" s="17">
        <f>Table354[[#This Row],[مبلغ واریزی
 به مشترک (ریال) علی الحساب]]+Table354[[#This Row],[مبلغ واریزی
 به مشترک (ریال) علی الحساب2]]</f>
        <v>15190956.033489171</v>
      </c>
      <c r="V4" s="101" t="s">
        <v>213</v>
      </c>
      <c r="W4" s="101" t="s">
        <v>225</v>
      </c>
      <c r="X4" s="101">
        <v>8863</v>
      </c>
      <c r="Y4" s="101">
        <v>10443</v>
      </c>
      <c r="Z4" s="102">
        <f>Table354[[#This Row],[قرائت
 فعلی2]]-Table354[[#This Row],[قرائت 
قبلی2]]</f>
        <v>1580</v>
      </c>
      <c r="AA4" s="101"/>
      <c r="AB4" s="17">
        <v>17931629.129401524</v>
      </c>
      <c r="AC4" s="101" t="s">
        <v>225</v>
      </c>
      <c r="AD4" s="101" t="s">
        <v>234</v>
      </c>
      <c r="AE4" s="101">
        <v>10443</v>
      </c>
      <c r="AF4" s="101">
        <v>11688</v>
      </c>
      <c r="AG4" s="102">
        <f>Table354[[#This Row],[قرائت
 فعلی6]]-Table354[[#This Row],[قرائت 
قبلی5]]</f>
        <v>1245</v>
      </c>
      <c r="AH4" s="101" t="s">
        <v>235</v>
      </c>
      <c r="AI4" s="17">
        <v>14474135.091132456</v>
      </c>
      <c r="AJ4" s="101" t="s">
        <v>234</v>
      </c>
      <c r="AK4" s="97" t="s">
        <v>242</v>
      </c>
      <c r="AL4" s="101">
        <v>11688</v>
      </c>
      <c r="AM4" s="101">
        <v>13316</v>
      </c>
      <c r="AN4" s="102">
        <v>1628</v>
      </c>
      <c r="AO4" s="97" t="s">
        <v>244</v>
      </c>
      <c r="AP4" s="103">
        <v>19519316.882355418</v>
      </c>
      <c r="AQ4" s="101" t="s">
        <v>242</v>
      </c>
      <c r="AR4" s="101" t="s">
        <v>245</v>
      </c>
      <c r="AS4" s="101">
        <v>13316</v>
      </c>
      <c r="AT4" s="101">
        <v>14229</v>
      </c>
      <c r="AU4" s="101">
        <v>913</v>
      </c>
      <c r="AV4" s="101" t="s">
        <v>246</v>
      </c>
      <c r="AW4" s="17">
        <v>11421769.43456693</v>
      </c>
      <c r="AX4" s="101" t="s">
        <v>245</v>
      </c>
      <c r="AY4" s="97" t="s">
        <v>248</v>
      </c>
      <c r="AZ4" s="101">
        <v>14229</v>
      </c>
      <c r="BA4" s="101">
        <v>15141</v>
      </c>
      <c r="BB4" s="102">
        <f>Table354[[#This Row],[قرائت
 فعلی713]]-Table354[[#This Row],[قرائت 
قبلی612]]</f>
        <v>912</v>
      </c>
      <c r="BC4" s="101" t="s">
        <v>246</v>
      </c>
      <c r="BD4" s="98">
        <v>16749844.688995751</v>
      </c>
      <c r="BE4" s="101" t="s">
        <v>268</v>
      </c>
      <c r="BF4" s="97" t="s">
        <v>269</v>
      </c>
      <c r="BG4" s="101">
        <v>16416.036</v>
      </c>
      <c r="BH4" s="101">
        <v>17688</v>
      </c>
      <c r="BI4" s="102">
        <v>1271.9639999999999</v>
      </c>
      <c r="BJ4" s="98">
        <v>24325848.055888694</v>
      </c>
      <c r="BL4" s="87">
        <f>Table354[[#This Row],[مبلغ واریزی
 به مشترک (ریال)1016]]+Table354[[#This Row],[مبلغ واریزی
 به مشترک (ریال)108]]+Table354[[#This Row],[مبلغ واریزی
 به مشترک (ریال)10]]+Table354[[#This Row],[مبلغ واریزی
 به مشترک (ریال)9]]+Table354[[#This Row],[مبلغ واریزی
 به مشترک (ریال)8]]+Table354[[#This Row],[مبلغ واریزی
 به مشترک (ریال) قطعی]]</f>
        <v>95287651.25994125</v>
      </c>
    </row>
    <row r="5" spans="1:64" ht="32.25" customHeight="1">
      <c r="A5" s="99">
        <v>4</v>
      </c>
      <c r="B5" s="15" t="s">
        <v>19</v>
      </c>
      <c r="C5" s="15" t="s">
        <v>149</v>
      </c>
      <c r="D5" s="73">
        <f>Table354[[#This Row],[انرژی 
تولیدی1814]]+Table354[[#This Row],[انرژی 
تولیدی186]]+Table354[[#This Row],[انرژی 
تولیدی18]]+Table354[[#This Row],[انرژی 
تولیدی17]]+Table354[[#This Row],[انرژی 
تولیدی16]]+Table354[[#This Row],[انرژی 
تولیدی1]]</f>
        <v>8334</v>
      </c>
      <c r="E5" s="15">
        <v>5</v>
      </c>
      <c r="F5" s="15">
        <v>37442470</v>
      </c>
      <c r="G5" s="15" t="s">
        <v>150</v>
      </c>
      <c r="H5" s="15" t="s">
        <v>23</v>
      </c>
      <c r="I5" s="15" t="s">
        <v>20</v>
      </c>
      <c r="J5" s="15" t="s">
        <v>21</v>
      </c>
      <c r="K5" s="15">
        <v>8000</v>
      </c>
      <c r="M5" s="101" t="s">
        <v>193</v>
      </c>
      <c r="N5" s="101" t="s">
        <v>213</v>
      </c>
      <c r="O5" s="101">
        <v>9136</v>
      </c>
      <c r="P5" s="101">
        <v>10609</v>
      </c>
      <c r="Q5" s="102">
        <f>Table354[[#This Row],[قرائت
 فعلی]]-Table354[[#This Row],[قرائت 
قبلی]]</f>
        <v>1473</v>
      </c>
      <c r="R5" s="101" t="s">
        <v>217</v>
      </c>
      <c r="S5" s="17">
        <v>11974017</v>
      </c>
      <c r="T5" s="17">
        <v>4939269.6495310292</v>
      </c>
      <c r="U5" s="17">
        <f>Table354[[#This Row],[مبلغ واریزی
 به مشترک (ریال) علی الحساب]]+Table354[[#This Row],[مبلغ واریزی
 به مشترک (ریال) علی الحساب2]]</f>
        <v>16913286.649531029</v>
      </c>
      <c r="V5" s="101" t="s">
        <v>213</v>
      </c>
      <c r="W5" s="101" t="s">
        <v>225</v>
      </c>
      <c r="X5" s="101">
        <v>10609</v>
      </c>
      <c r="Y5" s="101">
        <v>12159</v>
      </c>
      <c r="Z5" s="102">
        <f>Table354[[#This Row],[قرائت
 فعلی2]]-Table354[[#This Row],[قرائت 
قبلی2]]</f>
        <v>1550</v>
      </c>
      <c r="AA5" s="101"/>
      <c r="AB5" s="17">
        <v>17843693.59920916</v>
      </c>
      <c r="AC5" s="101" t="s">
        <v>225</v>
      </c>
      <c r="AD5" s="101" t="s">
        <v>234</v>
      </c>
      <c r="AE5" s="101">
        <v>12159</v>
      </c>
      <c r="AF5" s="101">
        <v>13362</v>
      </c>
      <c r="AG5" s="102">
        <f>Table354[[#This Row],[قرائت
 فعلی6]]-Table354[[#This Row],[قرائت 
قبلی5]]</f>
        <v>1203</v>
      </c>
      <c r="AH5" s="101" t="s">
        <v>235</v>
      </c>
      <c r="AI5" s="17">
        <v>14186694.84001719</v>
      </c>
      <c r="AJ5" s="101" t="s">
        <v>234</v>
      </c>
      <c r="AK5" s="97" t="s">
        <v>242</v>
      </c>
      <c r="AL5" s="101">
        <v>13362</v>
      </c>
      <c r="AM5" s="101">
        <v>15011</v>
      </c>
      <c r="AN5" s="102">
        <v>1649</v>
      </c>
      <c r="AO5" s="97" t="s">
        <v>244</v>
      </c>
      <c r="AP5" s="103">
        <v>20055135.655381285</v>
      </c>
      <c r="AQ5" s="101" t="s">
        <v>242</v>
      </c>
      <c r="AR5" s="101" t="s">
        <v>245</v>
      </c>
      <c r="AS5" s="101">
        <v>15011</v>
      </c>
      <c r="AT5" s="101">
        <v>16385</v>
      </c>
      <c r="AU5" s="101">
        <v>1374</v>
      </c>
      <c r="AV5" s="101" t="s">
        <v>246</v>
      </c>
      <c r="AW5" s="17">
        <v>17436016.610601742</v>
      </c>
      <c r="AX5" s="101" t="s">
        <v>245</v>
      </c>
      <c r="AY5" s="97" t="s">
        <v>248</v>
      </c>
      <c r="AZ5" s="101">
        <v>16385</v>
      </c>
      <c r="BA5" s="101">
        <v>17470</v>
      </c>
      <c r="BB5" s="102">
        <f>Table354[[#This Row],[قرائت
 فعلی713]]-Table354[[#This Row],[قرائت 
قبلی612]]</f>
        <v>1085</v>
      </c>
      <c r="BC5" s="101" t="s">
        <v>246</v>
      </c>
      <c r="BD5" s="98">
        <v>20214690.119743563</v>
      </c>
      <c r="BE5" s="101" t="s">
        <v>268</v>
      </c>
      <c r="BF5" s="97" t="s">
        <v>269</v>
      </c>
      <c r="BG5" s="101">
        <v>18942.028999999999</v>
      </c>
      <c r="BH5" s="101">
        <v>20307</v>
      </c>
      <c r="BI5" s="102">
        <v>1364.9710000000014</v>
      </c>
      <c r="BJ5" s="98">
        <v>28489523.489505488</v>
      </c>
      <c r="BL5" s="87">
        <f>Table354[[#This Row],[مبلغ واریزی
 به مشترک (ریال)1016]]+Table354[[#This Row],[مبلغ واریزی
 به مشترک (ریال)108]]+Table354[[#This Row],[مبلغ واریزی
 به مشترک (ریال)10]]+Table354[[#This Row],[مبلغ واریزی
 به مشترک (ریال)9]]+Table354[[#This Row],[مبلغ واریزی
 به مشترک (ریال)8]]+Table354[[#This Row],[مبلغ واریزی
 به مشترک (ریال) قطعی]]</f>
        <v>106649517.47448397</v>
      </c>
    </row>
    <row r="6" spans="1:64" ht="32.25" customHeight="1">
      <c r="A6" s="99">
        <v>5</v>
      </c>
      <c r="B6" s="15" t="s">
        <v>19</v>
      </c>
      <c r="C6" s="15" t="s">
        <v>24</v>
      </c>
      <c r="D6" s="73">
        <f>Table354[[#This Row],[انرژی 
تولیدی1814]]+Table354[[#This Row],[انرژی 
تولیدی186]]+Table354[[#This Row],[انرژی 
تولیدی18]]+Table354[[#This Row],[انرژی 
تولیدی17]]+Table354[[#This Row],[انرژی 
تولیدی16]]+Table354[[#This Row],[انرژی 
تولیدی1]]</f>
        <v>32606</v>
      </c>
      <c r="E6" s="15">
        <v>20</v>
      </c>
      <c r="F6" s="15">
        <v>99393320</v>
      </c>
      <c r="G6" s="15" t="s">
        <v>155</v>
      </c>
      <c r="H6" s="15" t="s">
        <v>26</v>
      </c>
      <c r="I6" s="15" t="s">
        <v>27</v>
      </c>
      <c r="J6" s="15" t="s">
        <v>25</v>
      </c>
      <c r="K6" s="15">
        <v>8000</v>
      </c>
      <c r="M6" s="101" t="s">
        <v>193</v>
      </c>
      <c r="N6" s="101" t="s">
        <v>213</v>
      </c>
      <c r="O6" s="101">
        <v>24686</v>
      </c>
      <c r="P6" s="101">
        <v>29075</v>
      </c>
      <c r="Q6" s="102">
        <f>Table354[[#This Row],[قرائت
 فعلی]]-Table354[[#This Row],[قرائت 
قبلی]]</f>
        <v>4389</v>
      </c>
      <c r="R6" s="101" t="s">
        <v>217</v>
      </c>
      <c r="S6" s="17">
        <v>35678181</v>
      </c>
      <c r="T6" s="17">
        <v>12166133.693225197</v>
      </c>
      <c r="U6" s="17">
        <f>Table354[[#This Row],[مبلغ واریزی
 به مشترک (ریال) علی الحساب]]+Table354[[#This Row],[مبلغ واریزی
 به مشترک (ریال) علی الحساب2]]</f>
        <v>47844314.693225197</v>
      </c>
      <c r="V6" s="101" t="s">
        <v>213</v>
      </c>
      <c r="W6" s="101" t="s">
        <v>225</v>
      </c>
      <c r="X6" s="101">
        <v>29075</v>
      </c>
      <c r="Y6" s="101">
        <v>35583</v>
      </c>
      <c r="Z6" s="102">
        <f>Table354[[#This Row],[قرائت
 فعلی2]]-Table354[[#This Row],[قرائت 
قبلی2]]</f>
        <v>6508</v>
      </c>
      <c r="AA6" s="101"/>
      <c r="AB6" s="17">
        <v>70081836.576501012</v>
      </c>
      <c r="AC6" s="101" t="s">
        <v>225</v>
      </c>
      <c r="AD6" s="101" t="s">
        <v>234</v>
      </c>
      <c r="AE6" s="101">
        <v>35583</v>
      </c>
      <c r="AF6" s="101">
        <v>41049</v>
      </c>
      <c r="AG6" s="102">
        <f>Table354[[#This Row],[قرائت
 فعلی6]]-Table354[[#This Row],[قرائت 
قبلی5]]</f>
        <v>5466</v>
      </c>
      <c r="AH6" s="101" t="s">
        <v>235</v>
      </c>
      <c r="AI6" s="17">
        <v>58947478.629821397</v>
      </c>
      <c r="AJ6" s="101" t="s">
        <v>234</v>
      </c>
      <c r="AK6" s="97" t="s">
        <v>242</v>
      </c>
      <c r="AL6" s="101">
        <v>41049</v>
      </c>
      <c r="AM6" s="101">
        <v>48067</v>
      </c>
      <c r="AN6" s="102">
        <v>7018</v>
      </c>
      <c r="AO6" s="97" t="s">
        <v>244</v>
      </c>
      <c r="AP6" s="103">
        <v>78051752.787505925</v>
      </c>
      <c r="AQ6" s="101" t="s">
        <v>242</v>
      </c>
      <c r="AR6" s="101" t="s">
        <v>245</v>
      </c>
      <c r="AS6" s="101">
        <v>48067</v>
      </c>
      <c r="AT6" s="101">
        <v>53533</v>
      </c>
      <c r="AU6" s="101">
        <v>5466</v>
      </c>
      <c r="AV6" s="101" t="s">
        <v>246</v>
      </c>
      <c r="AW6" s="17">
        <v>63426932.602132179</v>
      </c>
      <c r="AX6" s="101" t="s">
        <v>245</v>
      </c>
      <c r="AY6" s="97" t="s">
        <v>248</v>
      </c>
      <c r="AZ6" s="101">
        <v>53533</v>
      </c>
      <c r="BA6" s="101">
        <v>57292</v>
      </c>
      <c r="BB6" s="102">
        <f>Table354[[#This Row],[قرائت
 فعلی713]]-Table354[[#This Row],[قرائت 
قبلی612]]</f>
        <v>3759</v>
      </c>
      <c r="BC6" s="101" t="s">
        <v>246</v>
      </c>
      <c r="BD6" s="98">
        <v>64649907.571336418</v>
      </c>
      <c r="BE6" s="101" t="s">
        <v>268</v>
      </c>
      <c r="BF6" s="97" t="s">
        <v>269</v>
      </c>
      <c r="BG6" s="101">
        <v>62196.131999999998</v>
      </c>
      <c r="BH6" s="101">
        <v>67540</v>
      </c>
      <c r="BI6" s="102">
        <v>5343.8680000000022</v>
      </c>
      <c r="BJ6" s="98">
        <v>87614985.448158532</v>
      </c>
      <c r="BL6" s="87">
        <f>Table354[[#This Row],[مبلغ واریزی
 به مشترک (ریال)1016]]+Table354[[#This Row],[مبلغ واریزی
 به مشترک (ریال)108]]+Table354[[#This Row],[مبلغ واریزی
 به مشترک (ریال)10]]+Table354[[#This Row],[مبلغ واریزی
 به مشترک (ریال)9]]+Table354[[#This Row],[مبلغ واریزی
 به مشترک (ریال)8]]+Table354[[#This Row],[مبلغ واریزی
 به مشترک (ریال) قطعی]]</f>
        <v>383002222.86052209</v>
      </c>
    </row>
    <row r="7" spans="1:64" ht="32.25" customHeight="1">
      <c r="A7" s="99">
        <v>6</v>
      </c>
      <c r="B7" s="15" t="s">
        <v>19</v>
      </c>
      <c r="C7" s="15" t="s">
        <v>28</v>
      </c>
      <c r="D7" s="73">
        <f>Table354[[#This Row],[انرژی 
تولیدی1814]]+Table354[[#This Row],[انرژی 
تولیدی186]]+Table354[[#This Row],[انرژی 
تولیدی18]]+Table354[[#This Row],[انرژی 
تولیدی17]]+Table354[[#This Row],[انرژی 
تولیدی16]]+Table354[[#This Row],[انرژی 
تولیدی1]]</f>
        <v>32705</v>
      </c>
      <c r="E7" s="15">
        <v>20</v>
      </c>
      <c r="F7" s="15">
        <v>99480264</v>
      </c>
      <c r="G7" s="15" t="s">
        <v>153</v>
      </c>
      <c r="H7" s="15" t="s">
        <v>30</v>
      </c>
      <c r="I7" s="15" t="s">
        <v>29</v>
      </c>
      <c r="J7" s="15" t="s">
        <v>25</v>
      </c>
      <c r="K7" s="15">
        <v>8000</v>
      </c>
      <c r="M7" s="101" t="s">
        <v>193</v>
      </c>
      <c r="N7" s="101" t="s">
        <v>213</v>
      </c>
      <c r="O7" s="101">
        <v>26055</v>
      </c>
      <c r="P7" s="101">
        <v>31177</v>
      </c>
      <c r="Q7" s="102">
        <f>Table354[[#This Row],[قرائت
 فعلی]]-Table354[[#This Row],[قرائت 
قبلی]]</f>
        <v>5122</v>
      </c>
      <c r="R7" s="101" t="s">
        <v>217</v>
      </c>
      <c r="S7" s="17">
        <v>41636738</v>
      </c>
      <c r="T7" s="17">
        <v>14197980.582524367</v>
      </c>
      <c r="U7" s="17">
        <f>Table354[[#This Row],[مبلغ واریزی
 به مشترک (ریال) علی الحساب]]+Table354[[#This Row],[مبلغ واریزی
 به مشترک (ریال) علی الحساب2]]</f>
        <v>55834718.582524367</v>
      </c>
      <c r="V7" s="101" t="s">
        <v>213</v>
      </c>
      <c r="W7" s="101" t="s">
        <v>225</v>
      </c>
      <c r="X7" s="101">
        <v>31177</v>
      </c>
      <c r="Y7" s="101">
        <v>37337</v>
      </c>
      <c r="Z7" s="102">
        <f>Table354[[#This Row],[قرائت
 فعلی2]]-Table354[[#This Row],[قرائت 
قبلی2]]</f>
        <v>6160</v>
      </c>
      <c r="AA7" s="101"/>
      <c r="AB7" s="17">
        <v>66334375.124653682</v>
      </c>
      <c r="AC7" s="101" t="s">
        <v>225</v>
      </c>
      <c r="AD7" s="101" t="s">
        <v>234</v>
      </c>
      <c r="AE7" s="101">
        <v>37337</v>
      </c>
      <c r="AF7" s="101">
        <v>42631</v>
      </c>
      <c r="AG7" s="102">
        <f>Table354[[#This Row],[قرائت
 فعلی6]]-Table354[[#This Row],[قرائت 
قبلی5]]</f>
        <v>5294</v>
      </c>
      <c r="AH7" s="101" t="s">
        <v>235</v>
      </c>
      <c r="AI7" s="17">
        <v>57092563.458886661</v>
      </c>
      <c r="AJ7" s="101" t="s">
        <v>234</v>
      </c>
      <c r="AK7" s="97" t="s">
        <v>242</v>
      </c>
      <c r="AL7" s="101">
        <v>42631</v>
      </c>
      <c r="AM7" s="101">
        <v>49524</v>
      </c>
      <c r="AN7" s="102">
        <v>6893</v>
      </c>
      <c r="AO7" s="97" t="s">
        <v>244</v>
      </c>
      <c r="AP7" s="103">
        <v>76661546.304399878</v>
      </c>
      <c r="AQ7" s="101" t="s">
        <v>242</v>
      </c>
      <c r="AR7" s="101" t="s">
        <v>245</v>
      </c>
      <c r="AS7" s="101">
        <v>49524</v>
      </c>
      <c r="AT7" s="101">
        <v>55244</v>
      </c>
      <c r="AU7" s="101">
        <v>5720</v>
      </c>
      <c r="AV7" s="101" t="s">
        <v>246</v>
      </c>
      <c r="AW7" s="17">
        <v>66374323.908561304</v>
      </c>
      <c r="AX7" s="101" t="s">
        <v>245</v>
      </c>
      <c r="AY7" s="97" t="s">
        <v>248</v>
      </c>
      <c r="AZ7" s="101">
        <v>55244</v>
      </c>
      <c r="BA7" s="101">
        <v>58760</v>
      </c>
      <c r="BB7" s="102">
        <f>Table354[[#This Row],[قرائت
 فعلی713]]-Table354[[#This Row],[قرائت 
قبلی612]]</f>
        <v>3516</v>
      </c>
      <c r="BC7" s="101" t="s">
        <v>246</v>
      </c>
      <c r="BD7" s="98">
        <v>60470623.84166503</v>
      </c>
      <c r="BE7" s="101" t="s">
        <v>268</v>
      </c>
      <c r="BF7" s="97" t="s">
        <v>269</v>
      </c>
      <c r="BG7" s="101">
        <v>64120.39</v>
      </c>
      <c r="BH7" s="101">
        <v>69781</v>
      </c>
      <c r="BI7" s="102">
        <v>5660.6100000000006</v>
      </c>
      <c r="BJ7" s="98">
        <v>95766282.768582627</v>
      </c>
      <c r="BL7" s="87">
        <f>Table354[[#This Row],[مبلغ واریزی
 به مشترک (ریال)1016]]+Table354[[#This Row],[مبلغ واریزی
 به مشترک (ریال)108]]+Table354[[#This Row],[مبلغ واریزی
 به مشترک (ریال)10]]+Table354[[#This Row],[مبلغ واریزی
 به مشترک (ریال)9]]+Table354[[#This Row],[مبلغ واریزی
 به مشترک (ریال)8]]+Table354[[#This Row],[مبلغ واریزی
 به مشترک (ریال) قطعی]]</f>
        <v>382768151.22069091</v>
      </c>
    </row>
    <row r="8" spans="1:64" ht="32.25" customHeight="1">
      <c r="A8" s="99">
        <v>7</v>
      </c>
      <c r="B8" s="15" t="s">
        <v>19</v>
      </c>
      <c r="C8" s="15" t="s">
        <v>31</v>
      </c>
      <c r="D8" s="73">
        <f>Table354[[#This Row],[انرژی 
تولیدی1814]]+Table354[[#This Row],[انرژی 
تولیدی186]]+Table354[[#This Row],[انرژی 
تولیدی18]]+Table354[[#This Row],[انرژی 
تولیدی17]]+Table354[[#This Row],[انرژی 
تولیدی16]]+Table354[[#This Row],[انرژی 
تولیدی1]]</f>
        <v>7963</v>
      </c>
      <c r="E8" s="15">
        <v>5</v>
      </c>
      <c r="F8" s="15">
        <v>42195680</v>
      </c>
      <c r="G8" s="15" t="s">
        <v>153</v>
      </c>
      <c r="H8" s="15" t="s">
        <v>32</v>
      </c>
      <c r="I8" s="15" t="s">
        <v>33</v>
      </c>
      <c r="J8" s="15" t="s">
        <v>25</v>
      </c>
      <c r="K8" s="15">
        <v>8000</v>
      </c>
      <c r="M8" s="101" t="s">
        <v>193</v>
      </c>
      <c r="N8" s="101" t="s">
        <v>213</v>
      </c>
      <c r="O8" s="101">
        <v>5824</v>
      </c>
      <c r="P8" s="101">
        <v>7238</v>
      </c>
      <c r="Q8" s="102">
        <f>Table354[[#This Row],[قرائت
 فعلی]]-Table354[[#This Row],[قرائت 
قبلی]]</f>
        <v>1414</v>
      </c>
      <c r="R8" s="101" t="s">
        <v>217</v>
      </c>
      <c r="S8" s="17">
        <v>11494406</v>
      </c>
      <c r="T8" s="17">
        <v>3919551.8437503818</v>
      </c>
      <c r="U8" s="17">
        <f>Table354[[#This Row],[مبلغ واریزی
 به مشترک (ریال) علی الحساب]]+Table354[[#This Row],[مبلغ واریزی
 به مشترک (ریال) علی الحساب2]]</f>
        <v>15413957.843750382</v>
      </c>
      <c r="V8" s="101" t="s">
        <v>213</v>
      </c>
      <c r="W8" s="101" t="s">
        <v>225</v>
      </c>
      <c r="X8" s="101">
        <v>7238</v>
      </c>
      <c r="Y8" s="101">
        <v>8712</v>
      </c>
      <c r="Z8" s="102">
        <f>Table354[[#This Row],[قرائت
 فعلی2]]-Table354[[#This Row],[قرائت 
قبلی2]]</f>
        <v>1474</v>
      </c>
      <c r="AA8" s="101"/>
      <c r="AB8" s="17">
        <v>15872868.333399273</v>
      </c>
      <c r="AC8" s="101" t="s">
        <v>225</v>
      </c>
      <c r="AD8" s="101" t="s">
        <v>234</v>
      </c>
      <c r="AE8" s="101">
        <v>8712</v>
      </c>
      <c r="AF8" s="101">
        <v>9807</v>
      </c>
      <c r="AG8" s="102">
        <f>Table354[[#This Row],[قرائت
 فعلی6]]-Table354[[#This Row],[قرائت 
قبلی5]]</f>
        <v>1095</v>
      </c>
      <c r="AH8" s="101" t="s">
        <v>235</v>
      </c>
      <c r="AI8" s="17">
        <v>11808907.628915923</v>
      </c>
      <c r="AJ8" s="101" t="s">
        <v>234</v>
      </c>
      <c r="AK8" s="97" t="s">
        <v>242</v>
      </c>
      <c r="AL8" s="101">
        <v>9807</v>
      </c>
      <c r="AM8" s="101">
        <v>11517</v>
      </c>
      <c r="AN8" s="102">
        <v>1710</v>
      </c>
      <c r="AO8" s="97" t="s">
        <v>244</v>
      </c>
      <c r="AP8" s="103">
        <v>19018024.688890725</v>
      </c>
      <c r="AQ8" s="101" t="s">
        <v>242</v>
      </c>
      <c r="AR8" s="101" t="s">
        <v>245</v>
      </c>
      <c r="AS8" s="101">
        <v>11517</v>
      </c>
      <c r="AT8" s="101">
        <v>12921</v>
      </c>
      <c r="AU8" s="101">
        <v>1404</v>
      </c>
      <c r="AV8" s="101" t="s">
        <v>246</v>
      </c>
      <c r="AW8" s="17">
        <v>16291879.504828682</v>
      </c>
      <c r="AX8" s="101" t="s">
        <v>245</v>
      </c>
      <c r="AY8" s="97" t="s">
        <v>248</v>
      </c>
      <c r="AZ8" s="101">
        <v>12921</v>
      </c>
      <c r="BA8" s="101">
        <v>13787</v>
      </c>
      <c r="BB8" s="102">
        <f>Table354[[#This Row],[قرائت
 فعلی713]]-Table354[[#This Row],[قرائت 
قبلی612]]</f>
        <v>866</v>
      </c>
      <c r="BC8" s="101" t="s">
        <v>246</v>
      </c>
      <c r="BD8" s="98">
        <v>14894072.880228076</v>
      </c>
      <c r="BE8" s="101" t="s">
        <v>268</v>
      </c>
      <c r="BF8" s="97" t="s">
        <v>269</v>
      </c>
      <c r="BG8" s="101">
        <v>15113.069</v>
      </c>
      <c r="BH8" s="101">
        <v>16467</v>
      </c>
      <c r="BI8" s="102">
        <v>1353.9310000000005</v>
      </c>
      <c r="BJ8" s="98">
        <v>23690943.909799766</v>
      </c>
      <c r="BL8" s="87">
        <f>Table354[[#This Row],[مبلغ واریزی
 به مشترک (ریال)1016]]+Table354[[#This Row],[مبلغ واریزی
 به مشترک (ریال)108]]+Table354[[#This Row],[مبلغ واریزی
 به مشترک (ریال)10]]+Table354[[#This Row],[مبلغ واریزی
 به مشترک (ریال)9]]+Table354[[#This Row],[مبلغ واریزی
 به مشترک (ریال)8]]+Table354[[#This Row],[مبلغ واریزی
 به مشترک (ریال) قطعی]]</f>
        <v>93299710.880013064</v>
      </c>
    </row>
    <row r="9" spans="1:64" ht="32.25" customHeight="1">
      <c r="A9" s="99">
        <v>8</v>
      </c>
      <c r="B9" s="15" t="s">
        <v>19</v>
      </c>
      <c r="C9" s="15" t="s">
        <v>34</v>
      </c>
      <c r="D9" s="73">
        <f>Table354[[#This Row],[انرژی 
تولیدی1814]]+Table354[[#This Row],[انرژی 
تولیدی186]]+Table354[[#This Row],[انرژی 
تولیدی18]]+Table354[[#This Row],[انرژی 
تولیدی17]]+Table354[[#This Row],[انرژی 
تولیدی16]]+Table354[[#This Row],[انرژی 
تولیدی1]]</f>
        <v>17859</v>
      </c>
      <c r="E9" s="15">
        <v>20</v>
      </c>
      <c r="F9" s="15">
        <v>31998367</v>
      </c>
      <c r="G9" s="15" t="s">
        <v>162</v>
      </c>
      <c r="H9" s="15" t="s">
        <v>35</v>
      </c>
      <c r="I9" s="15" t="s">
        <v>36</v>
      </c>
      <c r="J9" s="15" t="s">
        <v>25</v>
      </c>
      <c r="K9" s="15">
        <v>8000</v>
      </c>
      <c r="M9" s="101" t="s">
        <v>193</v>
      </c>
      <c r="N9" s="101" t="s">
        <v>213</v>
      </c>
      <c r="O9" s="101">
        <v>11970</v>
      </c>
      <c r="P9" s="101">
        <v>14698</v>
      </c>
      <c r="Q9" s="102">
        <f>Table354[[#This Row],[قرائت
 فعلی]]-Table354[[#This Row],[قرائت 
قبلی]]</f>
        <v>2728</v>
      </c>
      <c r="R9" s="101" t="s">
        <v>217</v>
      </c>
      <c r="S9" s="17">
        <v>22175912</v>
      </c>
      <c r="T9" s="17">
        <v>7561907.658946991</v>
      </c>
      <c r="U9" s="17">
        <f>Table354[[#This Row],[مبلغ واریزی
 به مشترک (ریال) علی الحساب]]+Table354[[#This Row],[مبلغ واریزی
 به مشترک (ریال) علی الحساب2]]</f>
        <v>29737819.658946991</v>
      </c>
      <c r="V9" s="101" t="s">
        <v>213</v>
      </c>
      <c r="W9" s="101" t="s">
        <v>225</v>
      </c>
      <c r="X9" s="101">
        <v>14698</v>
      </c>
      <c r="Y9" s="101">
        <v>18133</v>
      </c>
      <c r="Z9" s="102">
        <f>Table354[[#This Row],[قرائت
 فعلی2]]-Table354[[#This Row],[قرائت 
قبلی2]]</f>
        <v>3435</v>
      </c>
      <c r="AA9" s="101"/>
      <c r="AB9" s="17">
        <v>36990028.98590672</v>
      </c>
      <c r="AC9" s="101" t="s">
        <v>225</v>
      </c>
      <c r="AD9" s="101" t="s">
        <v>234</v>
      </c>
      <c r="AE9" s="101">
        <v>18133</v>
      </c>
      <c r="AF9" s="101">
        <v>21970</v>
      </c>
      <c r="AG9" s="102">
        <f>Table354[[#This Row],[قرائت
 فعلی6]]-Table354[[#This Row],[قرائت 
قبلی5]]</f>
        <v>3837</v>
      </c>
      <c r="AH9" s="101" t="s">
        <v>235</v>
      </c>
      <c r="AI9" s="17">
        <v>41379706.45858483</v>
      </c>
      <c r="AJ9" s="101" t="s">
        <v>234</v>
      </c>
      <c r="AK9" s="97" t="s">
        <v>242</v>
      </c>
      <c r="AL9" s="101">
        <v>21970</v>
      </c>
      <c r="AM9" s="101">
        <v>26833</v>
      </c>
      <c r="AN9" s="102">
        <v>4863</v>
      </c>
      <c r="AO9" s="97" t="s">
        <v>244</v>
      </c>
      <c r="AP9" s="103">
        <v>54084593.018757664</v>
      </c>
      <c r="AQ9" s="101" t="s">
        <v>242</v>
      </c>
      <c r="AR9" s="101" t="s">
        <v>245</v>
      </c>
      <c r="AS9" s="101">
        <v>26833</v>
      </c>
      <c r="AT9" s="101">
        <v>27392</v>
      </c>
      <c r="AU9" s="101">
        <v>559</v>
      </c>
      <c r="AV9" s="101" t="s">
        <v>246</v>
      </c>
      <c r="AW9" s="17">
        <v>6486581.654700309</v>
      </c>
      <c r="AX9" s="101" t="s">
        <v>245</v>
      </c>
      <c r="AY9" s="97" t="s">
        <v>248</v>
      </c>
      <c r="AZ9" s="101">
        <v>27392</v>
      </c>
      <c r="BA9" s="101">
        <v>29829</v>
      </c>
      <c r="BB9" s="102">
        <f>Table354[[#This Row],[قرائت
 فعلی713]]-Table354[[#This Row],[قرائت 
قبلی612]]</f>
        <v>2437</v>
      </c>
      <c r="BC9" s="101" t="s">
        <v>246</v>
      </c>
      <c r="BD9" s="98">
        <v>41913228.186045982</v>
      </c>
      <c r="BE9" s="101" t="s">
        <v>268</v>
      </c>
      <c r="BF9" s="97" t="s">
        <v>269</v>
      </c>
      <c r="BG9" s="101">
        <v>32966.466</v>
      </c>
      <c r="BH9" s="101">
        <v>37128</v>
      </c>
      <c r="BI9" s="102">
        <v>4161.5339999999997</v>
      </c>
      <c r="BJ9" s="98">
        <v>56052536.500667669</v>
      </c>
      <c r="BL9" s="87">
        <f>Table354[[#This Row],[مبلغ واریزی
 به مشترک (ریال)1016]]+Table354[[#This Row],[مبلغ واریزی
 به مشترک (ریال)108]]+Table354[[#This Row],[مبلغ واریزی
 به مشترک (ریال)10]]+Table354[[#This Row],[مبلغ واریزی
 به مشترک (ریال)9]]+Table354[[#This Row],[مبلغ واریزی
 به مشترک (ریال)8]]+Table354[[#This Row],[مبلغ واریزی
 به مشترک (ریال) قطعی]]</f>
        <v>210591957.96294248</v>
      </c>
    </row>
    <row r="10" spans="1:64" ht="32.25" customHeight="1">
      <c r="A10" s="99">
        <v>9</v>
      </c>
      <c r="B10" s="15" t="s">
        <v>19</v>
      </c>
      <c r="C10" s="15" t="s">
        <v>37</v>
      </c>
      <c r="D10" s="73">
        <f>Table354[[#This Row],[انرژی 
تولیدی1814]]+Table354[[#This Row],[انرژی 
تولیدی186]]+Table354[[#This Row],[انرژی 
تولیدی18]]+Table354[[#This Row],[انرژی 
تولیدی17]]+Table354[[#This Row],[انرژی 
تولیدی16]]+Table354[[#This Row],[انرژی 
تولیدی1]]</f>
        <v>8242</v>
      </c>
      <c r="E10" s="15">
        <v>5</v>
      </c>
      <c r="F10" s="15">
        <v>29605080</v>
      </c>
      <c r="G10" s="15" t="s">
        <v>153</v>
      </c>
      <c r="H10" s="15" t="s">
        <v>38</v>
      </c>
      <c r="I10" s="15" t="s">
        <v>39</v>
      </c>
      <c r="J10" s="15" t="s">
        <v>40</v>
      </c>
      <c r="K10" s="15">
        <v>8000</v>
      </c>
      <c r="M10" s="101" t="s">
        <v>193</v>
      </c>
      <c r="N10" s="101" t="s">
        <v>213</v>
      </c>
      <c r="O10" s="101">
        <v>6115</v>
      </c>
      <c r="P10" s="101">
        <v>7525</v>
      </c>
      <c r="Q10" s="102">
        <f>Table354[[#This Row],[قرائت
 فعلی]]-Table354[[#This Row],[قرائت 
قبلی]]</f>
        <v>1410</v>
      </c>
      <c r="R10" s="101" t="s">
        <v>217</v>
      </c>
      <c r="S10" s="17">
        <v>11461890</v>
      </c>
      <c r="T10" s="17">
        <v>4159655.1788662728</v>
      </c>
      <c r="U10" s="17">
        <f>Table354[[#This Row],[مبلغ واریزی
 به مشترک (ریال) علی الحساب]]+Table354[[#This Row],[مبلغ واریزی
 به مشترک (ریال) علی الحساب2]]</f>
        <v>15621545.178866273</v>
      </c>
      <c r="V10" s="101" t="s">
        <v>213</v>
      </c>
      <c r="W10" s="101" t="s">
        <v>225</v>
      </c>
      <c r="X10" s="101">
        <v>7525</v>
      </c>
      <c r="Y10" s="101">
        <v>9019</v>
      </c>
      <c r="Z10" s="102">
        <f>Table354[[#This Row],[قرائت
 فعلی2]]-Table354[[#This Row],[قرائت 
قبلی2]]</f>
        <v>1494</v>
      </c>
      <c r="AA10" s="101"/>
      <c r="AB10" s="17">
        <v>16088239.681206591</v>
      </c>
      <c r="AC10" s="101" t="s">
        <v>225</v>
      </c>
      <c r="AD10" s="101" t="s">
        <v>234</v>
      </c>
      <c r="AE10" s="101">
        <v>9019</v>
      </c>
      <c r="AF10" s="101">
        <v>10258</v>
      </c>
      <c r="AG10" s="102">
        <f>Table354[[#This Row],[قرائت
 فعلی6]]-Table354[[#This Row],[قرائت 
قبلی5]]</f>
        <v>1239</v>
      </c>
      <c r="AH10" s="101" t="s">
        <v>235</v>
      </c>
      <c r="AI10" s="17">
        <v>13361859.86504733</v>
      </c>
      <c r="AJ10" s="101" t="s">
        <v>234</v>
      </c>
      <c r="AK10" s="97" t="s">
        <v>242</v>
      </c>
      <c r="AL10" s="101">
        <v>10258</v>
      </c>
      <c r="AM10" s="101">
        <v>11921</v>
      </c>
      <c r="AN10" s="102">
        <v>1663</v>
      </c>
      <c r="AO10" s="97" t="s">
        <v>244</v>
      </c>
      <c r="AP10" s="103">
        <v>18495307.051242851</v>
      </c>
      <c r="AQ10" s="101" t="s">
        <v>242</v>
      </c>
      <c r="AR10" s="101" t="s">
        <v>245</v>
      </c>
      <c r="AS10" s="101">
        <v>11921</v>
      </c>
      <c r="AT10" s="101">
        <v>13333</v>
      </c>
      <c r="AU10" s="101">
        <v>1412</v>
      </c>
      <c r="AV10" s="101" t="s">
        <v>246</v>
      </c>
      <c r="AW10" s="17">
        <v>16384710.727078419</v>
      </c>
      <c r="AX10" s="101" t="s">
        <v>245</v>
      </c>
      <c r="AY10" s="97" t="s">
        <v>248</v>
      </c>
      <c r="AZ10" s="101">
        <v>13333</v>
      </c>
      <c r="BA10" s="101">
        <v>14357</v>
      </c>
      <c r="BB10" s="102">
        <f>Table354[[#This Row],[قرائت
 فعلی713]]-Table354[[#This Row],[قرائت 
قبلی612]]</f>
        <v>1024</v>
      </c>
      <c r="BC10" s="101" t="s">
        <v>246</v>
      </c>
      <c r="BD10" s="98">
        <v>17611467.23943828</v>
      </c>
      <c r="BE10" s="101" t="s">
        <v>268</v>
      </c>
      <c r="BF10" s="97" t="s">
        <v>269</v>
      </c>
      <c r="BG10" s="101">
        <v>15269.65</v>
      </c>
      <c r="BH10" s="101">
        <v>16636</v>
      </c>
      <c r="BI10" s="102">
        <v>1366.3500000000004</v>
      </c>
      <c r="BJ10" s="98">
        <v>16304988.623728296</v>
      </c>
      <c r="BL10" s="87">
        <f>Table354[[#This Row],[مبلغ واریزی
 به مشترک (ریال)1016]]+Table354[[#This Row],[مبلغ واریزی
 به مشترک (ریال)108]]+Table354[[#This Row],[مبلغ واریزی
 به مشترک (ریال)10]]+Table354[[#This Row],[مبلغ واریزی
 به مشترک (ریال)9]]+Table354[[#This Row],[مبلغ واریزی
 به مشترک (ریال)8]]+Table354[[#This Row],[مبلغ واریزی
 به مشترک (ریال) قطعی]]</f>
        <v>97563129.742879748</v>
      </c>
    </row>
    <row r="11" spans="1:64" ht="32.25" customHeight="1">
      <c r="A11" s="99">
        <v>10</v>
      </c>
      <c r="B11" s="15" t="s">
        <v>19</v>
      </c>
      <c r="C11" s="15" t="s">
        <v>41</v>
      </c>
      <c r="D11" s="73">
        <f>Table354[[#This Row],[انرژی 
تولیدی1814]]+Table354[[#This Row],[انرژی 
تولیدی186]]+Table354[[#This Row],[انرژی 
تولیدی18]]+Table354[[#This Row],[انرژی 
تولیدی17]]+Table354[[#This Row],[انرژی 
تولیدی16]]+Table354[[#This Row],[انرژی 
تولیدی1]]</f>
        <v>7258</v>
      </c>
      <c r="E11" s="15">
        <v>5</v>
      </c>
      <c r="F11" s="15">
        <v>21060693</v>
      </c>
      <c r="G11" s="15" t="s">
        <v>167</v>
      </c>
      <c r="H11" s="15" t="s">
        <v>42</v>
      </c>
      <c r="I11" s="15" t="s">
        <v>43</v>
      </c>
      <c r="J11" s="15" t="s">
        <v>44</v>
      </c>
      <c r="K11" s="15">
        <v>8000</v>
      </c>
      <c r="M11" s="101" t="s">
        <v>193</v>
      </c>
      <c r="N11" s="101" t="s">
        <v>213</v>
      </c>
      <c r="O11" s="101">
        <v>5188</v>
      </c>
      <c r="P11" s="101">
        <v>6453</v>
      </c>
      <c r="Q11" s="102">
        <f>Table354[[#This Row],[قرائت
 فعلی]]-Table354[[#This Row],[قرائت 
قبلی]]</f>
        <v>1265</v>
      </c>
      <c r="R11" s="101" t="s">
        <v>217</v>
      </c>
      <c r="S11" s="17">
        <v>10283185</v>
      </c>
      <c r="T11" s="17">
        <v>3731889.2207559105</v>
      </c>
      <c r="U11" s="17">
        <f>Table354[[#This Row],[مبلغ واریزی
 به مشترک (ریال) علی الحساب]]+Table354[[#This Row],[مبلغ واریزی
 به مشترک (ریال) علی الحساب2]]</f>
        <v>14015074.220755911</v>
      </c>
      <c r="V11" s="101" t="s">
        <v>213</v>
      </c>
      <c r="W11" s="101" t="s">
        <v>225</v>
      </c>
      <c r="X11" s="101">
        <v>6453</v>
      </c>
      <c r="Y11" s="101">
        <v>8091</v>
      </c>
      <c r="Z11" s="102">
        <f>Table354[[#This Row],[قرائت
 فعلی2]]-Table354[[#This Row],[قرائت 
قبلی2]]</f>
        <v>1638</v>
      </c>
      <c r="AA11" s="101"/>
      <c r="AB11" s="17">
        <v>17272912.539762609</v>
      </c>
      <c r="AC11" s="101" t="s">
        <v>225</v>
      </c>
      <c r="AD11" s="101" t="s">
        <v>234</v>
      </c>
      <c r="AE11" s="101">
        <v>8091</v>
      </c>
      <c r="AF11" s="101">
        <v>9446</v>
      </c>
      <c r="AG11" s="102">
        <f>Table354[[#This Row],[قرائت
 فعلی6]]-Table354[[#This Row],[قرائت 
قبلی5]]</f>
        <v>1355</v>
      </c>
      <c r="AH11" s="101" t="s">
        <v>235</v>
      </c>
      <c r="AI11" s="17">
        <v>14309631.82453092</v>
      </c>
      <c r="AJ11" s="101" t="s">
        <v>234</v>
      </c>
      <c r="AK11" s="97" t="s">
        <v>242</v>
      </c>
      <c r="AL11" s="101">
        <v>9446</v>
      </c>
      <c r="AM11" s="101">
        <v>11100</v>
      </c>
      <c r="AN11" s="102">
        <v>1654</v>
      </c>
      <c r="AO11" s="97" t="s">
        <v>244</v>
      </c>
      <c r="AP11" s="103">
        <v>18013349.673189316</v>
      </c>
      <c r="AQ11" s="101" t="s">
        <v>242</v>
      </c>
      <c r="AR11" s="101" t="s">
        <v>245</v>
      </c>
      <c r="AS11" s="101">
        <v>11100</v>
      </c>
      <c r="AT11" s="101">
        <v>11857</v>
      </c>
      <c r="AU11" s="101">
        <v>757</v>
      </c>
      <c r="AV11" s="101" t="s">
        <v>246</v>
      </c>
      <c r="AW11" s="17">
        <v>8601703.7729269527</v>
      </c>
      <c r="AX11" s="101" t="s">
        <v>245</v>
      </c>
      <c r="AY11" s="97" t="s">
        <v>248</v>
      </c>
      <c r="AZ11" s="101">
        <v>11857</v>
      </c>
      <c r="BA11" s="101">
        <v>12446</v>
      </c>
      <c r="BB11" s="102">
        <f>Table354[[#This Row],[قرائت
 فعلی713]]-Table354[[#This Row],[قرائت 
قبلی612]]</f>
        <v>589</v>
      </c>
      <c r="BC11" s="101" t="s">
        <v>246</v>
      </c>
      <c r="BD11" s="98">
        <v>10020037.28737524</v>
      </c>
      <c r="BE11" s="101" t="s">
        <v>268</v>
      </c>
      <c r="BF11" s="97" t="s">
        <v>269</v>
      </c>
      <c r="BG11" s="101">
        <v>13432.353999999999</v>
      </c>
      <c r="BH11" s="101">
        <v>14729</v>
      </c>
      <c r="BI11" s="102">
        <v>1296.6460000000006</v>
      </c>
      <c r="BJ11" s="98">
        <v>17430344.422726665</v>
      </c>
      <c r="BL11" s="87">
        <f>Table354[[#This Row],[مبلغ واریزی
 به مشترک (ریال)1016]]+Table354[[#This Row],[مبلغ واریزی
 به مشترک (ریال)108]]+Table354[[#This Row],[مبلغ واریزی
 به مشترک (ریال)10]]+Table354[[#This Row],[مبلغ واریزی
 به مشترک (ریال)9]]+Table354[[#This Row],[مبلغ واریزی
 به مشترک (ریال)8]]+Table354[[#This Row],[مبلغ واریزی
 به مشترک (ریال) قطعی]]</f>
        <v>82232709.318540946</v>
      </c>
    </row>
    <row r="12" spans="1:64" ht="32.25" customHeight="1">
      <c r="A12" s="99">
        <v>11</v>
      </c>
      <c r="B12" s="15" t="s">
        <v>19</v>
      </c>
      <c r="C12" s="15" t="s">
        <v>45</v>
      </c>
      <c r="D12" s="73">
        <f>Table354[[#This Row],[انرژی 
تولیدی1814]]+Table354[[#This Row],[انرژی 
تولیدی186]]+Table354[[#This Row],[انرژی 
تولیدی18]]+Table354[[#This Row],[انرژی 
تولیدی17]]+Table354[[#This Row],[انرژی 
تولیدی16]]+Table354[[#This Row],[انرژی 
تولیدی1]]</f>
        <v>8678</v>
      </c>
      <c r="E12" s="15">
        <v>5</v>
      </c>
      <c r="F12" s="15">
        <v>42075430</v>
      </c>
      <c r="G12" s="15" t="s">
        <v>155</v>
      </c>
      <c r="H12" s="15" t="s">
        <v>46</v>
      </c>
      <c r="I12" s="15" t="s">
        <v>47</v>
      </c>
      <c r="J12" s="15" t="s">
        <v>48</v>
      </c>
      <c r="K12" s="15">
        <v>8000</v>
      </c>
      <c r="M12" s="101" t="s">
        <v>193</v>
      </c>
      <c r="N12" s="101" t="s">
        <v>213</v>
      </c>
      <c r="O12" s="101">
        <v>6105</v>
      </c>
      <c r="P12" s="101">
        <v>7673</v>
      </c>
      <c r="Q12" s="102">
        <f>Table354[[#This Row],[قرائت
 فعلی]]-Table354[[#This Row],[قرائت 
قبلی]]</f>
        <v>1568</v>
      </c>
      <c r="R12" s="101" t="s">
        <v>217</v>
      </c>
      <c r="S12" s="17">
        <v>12746272</v>
      </c>
      <c r="T12" s="17">
        <v>4346433.7277231961</v>
      </c>
      <c r="U12" s="17">
        <f>Table354[[#This Row],[مبلغ واریزی
 به مشترک (ریال) علی الحساب]]+Table354[[#This Row],[مبلغ واریزی
 به مشترک (ریال) علی الحساب2]]</f>
        <v>17092705.727723196</v>
      </c>
      <c r="V12" s="101" t="s">
        <v>213</v>
      </c>
      <c r="W12" s="101" t="s">
        <v>225</v>
      </c>
      <c r="X12" s="101">
        <v>7673</v>
      </c>
      <c r="Y12" s="101">
        <v>9309</v>
      </c>
      <c r="Z12" s="102">
        <f>Table354[[#This Row],[قرائت
 فعلی2]]-Table354[[#This Row],[قرائت 
قبلی2]]</f>
        <v>1636</v>
      </c>
      <c r="AA12" s="101"/>
      <c r="AB12" s="17">
        <v>17251822.292461313</v>
      </c>
      <c r="AC12" s="101" t="s">
        <v>225</v>
      </c>
      <c r="AD12" s="101" t="s">
        <v>234</v>
      </c>
      <c r="AE12" s="101">
        <v>9309</v>
      </c>
      <c r="AF12" s="101">
        <v>10103</v>
      </c>
      <c r="AG12" s="102">
        <f>Table354[[#This Row],[قرائت
 فعلی6]]-Table354[[#This Row],[قرائت 
قبلی5]]</f>
        <v>794</v>
      </c>
      <c r="AH12" s="101" t="s">
        <v>235</v>
      </c>
      <c r="AI12" s="17">
        <v>8385127.4307583394</v>
      </c>
      <c r="AJ12" s="101" t="s">
        <v>234</v>
      </c>
      <c r="AK12" s="97" t="s">
        <v>242</v>
      </c>
      <c r="AL12" s="101">
        <v>10103</v>
      </c>
      <c r="AM12" s="101">
        <v>12138</v>
      </c>
      <c r="AN12" s="102">
        <v>2035</v>
      </c>
      <c r="AO12" s="97" t="s">
        <v>244</v>
      </c>
      <c r="AP12" s="103">
        <v>22162736.750266179</v>
      </c>
      <c r="AQ12" s="101" t="s">
        <v>242</v>
      </c>
      <c r="AR12" s="101" t="s">
        <v>245</v>
      </c>
      <c r="AS12" s="101">
        <v>12138</v>
      </c>
      <c r="AT12" s="101">
        <v>13649</v>
      </c>
      <c r="AU12" s="101">
        <v>1511</v>
      </c>
      <c r="AV12" s="101" t="s">
        <v>246</v>
      </c>
      <c r="AW12" s="17">
        <v>17169318.89153583</v>
      </c>
      <c r="AX12" s="101" t="s">
        <v>245</v>
      </c>
      <c r="AY12" s="97" t="s">
        <v>248</v>
      </c>
      <c r="AZ12" s="101">
        <v>13649</v>
      </c>
      <c r="BA12" s="101">
        <v>14783</v>
      </c>
      <c r="BB12" s="102">
        <f>Table354[[#This Row],[قرائت
 فعلی713]]-Table354[[#This Row],[قرائت 
قبلی612]]</f>
        <v>1134</v>
      </c>
      <c r="BC12" s="101" t="s">
        <v>246</v>
      </c>
      <c r="BD12" s="98">
        <v>19291548.869072195</v>
      </c>
      <c r="BE12" s="101" t="s">
        <v>268</v>
      </c>
      <c r="BF12" s="97" t="s">
        <v>269</v>
      </c>
      <c r="BG12" s="101">
        <v>16056.09</v>
      </c>
      <c r="BH12" s="101">
        <v>17178</v>
      </c>
      <c r="BI12" s="102">
        <v>1121.9099999999999</v>
      </c>
      <c r="BJ12" s="98">
        <v>22497396.655895457</v>
      </c>
      <c r="BL12" s="87">
        <f>Table354[[#This Row],[مبلغ واریزی
 به مشترک (ریال)1016]]+Table354[[#This Row],[مبلغ واریزی
 به مشترک (ریال)108]]+Table354[[#This Row],[مبلغ واریزی
 به مشترک (ریال)10]]+Table354[[#This Row],[مبلغ واریزی
 به مشترک (ریال)9]]+Table354[[#This Row],[مبلغ واریزی
 به مشترک (ریال)8]]+Table354[[#This Row],[مبلغ واریزی
 به مشترک (ریال) قطعی]]</f>
        <v>101353259.96181706</v>
      </c>
    </row>
    <row r="13" spans="1:64" ht="32.25" customHeight="1">
      <c r="A13" s="99">
        <v>12</v>
      </c>
      <c r="B13" s="15" t="s">
        <v>19</v>
      </c>
      <c r="C13" s="15" t="s">
        <v>49</v>
      </c>
      <c r="D13" s="73">
        <f>Table354[[#This Row],[انرژی 
تولیدی1814]]+Table354[[#This Row],[انرژی 
تولیدی186]]+Table354[[#This Row],[انرژی 
تولیدی18]]+Table354[[#This Row],[انرژی 
تولیدی17]]+Table354[[#This Row],[انرژی 
تولیدی16]]+Table354[[#This Row],[انرژی 
تولیدی1]]</f>
        <v>6724</v>
      </c>
      <c r="E13" s="15">
        <v>5</v>
      </c>
      <c r="F13" s="15">
        <v>30614609</v>
      </c>
      <c r="G13" s="15" t="s">
        <v>170</v>
      </c>
      <c r="H13" s="15" t="s">
        <v>50</v>
      </c>
      <c r="I13" s="15" t="s">
        <v>51</v>
      </c>
      <c r="J13" s="15" t="s">
        <v>25</v>
      </c>
      <c r="K13" s="15">
        <v>8000</v>
      </c>
      <c r="M13" s="101" t="s">
        <v>193</v>
      </c>
      <c r="N13" s="101" t="s">
        <v>213</v>
      </c>
      <c r="O13" s="101">
        <v>4630</v>
      </c>
      <c r="P13" s="101">
        <v>5761</v>
      </c>
      <c r="Q13" s="102">
        <f>Table354[[#This Row],[قرائت
 فعلی]]-Table354[[#This Row],[قرائت 
قبلی]]</f>
        <v>1131</v>
      </c>
      <c r="R13" s="101" t="s">
        <v>217</v>
      </c>
      <c r="S13" s="17">
        <v>9193899</v>
      </c>
      <c r="T13" s="17">
        <v>3135087.0829431992</v>
      </c>
      <c r="U13" s="17">
        <f>Table354[[#This Row],[مبلغ واریزی
 به مشترک (ریال) علی الحساب]]+Table354[[#This Row],[مبلغ واریزی
 به مشترک (ریال) علی الحساب2]]</f>
        <v>12328986.082943199</v>
      </c>
      <c r="V13" s="101" t="s">
        <v>213</v>
      </c>
      <c r="W13" s="101" t="s">
        <v>225</v>
      </c>
      <c r="X13" s="101">
        <v>5761</v>
      </c>
      <c r="Y13" s="101">
        <v>7125</v>
      </c>
      <c r="Z13" s="102">
        <f>Table354[[#This Row],[قرائت
 فعلی2]]-Table354[[#This Row],[قرائت 
قبلی2]]</f>
        <v>1364</v>
      </c>
      <c r="AA13" s="101"/>
      <c r="AB13" s="17">
        <v>14130768.215267425</v>
      </c>
      <c r="AC13" s="101" t="s">
        <v>225</v>
      </c>
      <c r="AD13" s="101" t="s">
        <v>234</v>
      </c>
      <c r="AE13" s="101">
        <v>7125</v>
      </c>
      <c r="AF13" s="101">
        <v>8124</v>
      </c>
      <c r="AG13" s="102">
        <f>Table354[[#This Row],[قرائت
 فعلی6]]-Table354[[#This Row],[قرائت 
قبلی5]]</f>
        <v>999</v>
      </c>
      <c r="AH13" s="101" t="s">
        <v>235</v>
      </c>
      <c r="AI13" s="17">
        <v>10364639.869207989</v>
      </c>
      <c r="AJ13" s="101" t="s">
        <v>234</v>
      </c>
      <c r="AK13" s="97" t="s">
        <v>242</v>
      </c>
      <c r="AL13" s="101">
        <v>8124</v>
      </c>
      <c r="AM13" s="101">
        <v>9419</v>
      </c>
      <c r="AN13" s="102">
        <v>1295</v>
      </c>
      <c r="AO13" s="97" t="s">
        <v>244</v>
      </c>
      <c r="AP13" s="103">
        <v>13855588.005014295</v>
      </c>
      <c r="AQ13" s="101" t="s">
        <v>242</v>
      </c>
      <c r="AR13" s="101" t="s">
        <v>245</v>
      </c>
      <c r="AS13" s="101">
        <v>9419</v>
      </c>
      <c r="AT13" s="101">
        <v>10505</v>
      </c>
      <c r="AU13" s="101">
        <v>1086</v>
      </c>
      <c r="AV13" s="101" t="s">
        <v>246</v>
      </c>
      <c r="AW13" s="17">
        <v>12123002.657578677</v>
      </c>
      <c r="AX13" s="101" t="s">
        <v>245</v>
      </c>
      <c r="AY13" s="97" t="s">
        <v>248</v>
      </c>
      <c r="AZ13" s="101">
        <v>10505</v>
      </c>
      <c r="BA13" s="101">
        <v>11354</v>
      </c>
      <c r="BB13" s="102">
        <f>Table354[[#This Row],[قرائت
 فعلی713]]-Table354[[#This Row],[قرائت 
قبلی612]]</f>
        <v>849</v>
      </c>
      <c r="BC13" s="101" t="s">
        <v>246</v>
      </c>
      <c r="BD13" s="98">
        <v>14294097.447226807</v>
      </c>
      <c r="BE13" s="101" t="s">
        <v>268</v>
      </c>
      <c r="BF13" s="97" t="s">
        <v>269</v>
      </c>
      <c r="BG13" s="101">
        <v>12510.728999999999</v>
      </c>
      <c r="BH13" s="101">
        <v>13320</v>
      </c>
      <c r="BI13" s="102">
        <v>809.27100000000064</v>
      </c>
      <c r="BJ13" s="98">
        <v>20230112.858597118</v>
      </c>
      <c r="BL13" s="87">
        <f>Table354[[#This Row],[مبلغ واریزی
 به مشترک (ریال)1016]]+Table354[[#This Row],[مبلغ واریزی
 به مشترک (ریال)108]]+Table354[[#This Row],[مبلغ واریزی
 به مشترک (ریال)10]]+Table354[[#This Row],[مبلغ واریزی
 به مشترک (ریال)9]]+Table354[[#This Row],[مبلغ واریزی
 به مشترک (ریال)8]]+Table354[[#This Row],[مبلغ واریزی
 به مشترک (ریال) قطعی]]</f>
        <v>77097082.277238384</v>
      </c>
    </row>
    <row r="14" spans="1:64" ht="24" customHeight="1">
      <c r="A14" s="99">
        <v>13</v>
      </c>
      <c r="B14" s="15" t="s">
        <v>19</v>
      </c>
      <c r="C14" s="15" t="s">
        <v>52</v>
      </c>
      <c r="D14" s="73">
        <f>Table354[[#This Row],[انرژی 
تولیدی1814]]+Table354[[#This Row],[انرژی 
تولیدی186]]+Table354[[#This Row],[انرژی 
تولیدی18]]+Table354[[#This Row],[انرژی 
تولیدی17]]+Table354[[#This Row],[انرژی 
تولیدی16]]+Table354[[#This Row],[انرژی 
تولیدی1]]</f>
        <v>4831</v>
      </c>
      <c r="E14" s="15">
        <v>3</v>
      </c>
      <c r="F14" s="15">
        <v>23727243</v>
      </c>
      <c r="G14" s="15" t="s">
        <v>170</v>
      </c>
      <c r="H14" s="15" t="s">
        <v>50</v>
      </c>
      <c r="I14" s="15" t="s">
        <v>53</v>
      </c>
      <c r="J14" s="15" t="s">
        <v>25</v>
      </c>
      <c r="K14" s="15">
        <v>8000</v>
      </c>
      <c r="M14" s="101" t="s">
        <v>193</v>
      </c>
      <c r="N14" s="101" t="s">
        <v>213</v>
      </c>
      <c r="O14" s="101">
        <v>2633</v>
      </c>
      <c r="P14" s="101">
        <v>3489</v>
      </c>
      <c r="Q14" s="102">
        <f>Table354[[#This Row],[قرائت
 فعلی]]-Table354[[#This Row],[قرائت 
قبلی]]</f>
        <v>856</v>
      </c>
      <c r="R14" s="101" t="s">
        <v>217</v>
      </c>
      <c r="S14" s="17">
        <v>6958424</v>
      </c>
      <c r="T14" s="17">
        <v>2372798.0044203177</v>
      </c>
      <c r="U14" s="17">
        <f>Table354[[#This Row],[مبلغ واریزی
 به مشترک (ریال) علی الحساب]]+Table354[[#This Row],[مبلغ واریزی
 به مشترک (ریال) علی الحساب2]]</f>
        <v>9331222.0044203177</v>
      </c>
      <c r="V14" s="101" t="s">
        <v>213</v>
      </c>
      <c r="W14" s="101" t="s">
        <v>225</v>
      </c>
      <c r="X14" s="101">
        <v>3489</v>
      </c>
      <c r="Y14" s="101">
        <v>4205</v>
      </c>
      <c r="Z14" s="102">
        <f>Table354[[#This Row],[قرائت
 فعلی2]]-Table354[[#This Row],[قرائت 
قبلی2]]</f>
        <v>716</v>
      </c>
      <c r="AA14" s="101"/>
      <c r="AB14" s="17">
        <v>7417617.3329409659</v>
      </c>
      <c r="AC14" s="101" t="s">
        <v>225</v>
      </c>
      <c r="AD14" s="101" t="s">
        <v>234</v>
      </c>
      <c r="AE14" s="101">
        <v>4205</v>
      </c>
      <c r="AF14" s="101">
        <v>4882</v>
      </c>
      <c r="AG14" s="102">
        <f>Table354[[#This Row],[قرائت
 فعلی6]]-Table354[[#This Row],[قرائت 
قبلی5]]</f>
        <v>677</v>
      </c>
      <c r="AH14" s="101" t="s">
        <v>235</v>
      </c>
      <c r="AI14" s="17">
        <v>7023885.0765303392</v>
      </c>
      <c r="AJ14" s="101" t="s">
        <v>234</v>
      </c>
      <c r="AK14" s="97" t="s">
        <v>242</v>
      </c>
      <c r="AL14" s="101">
        <v>4882</v>
      </c>
      <c r="AM14" s="101">
        <v>5861</v>
      </c>
      <c r="AN14" s="102">
        <v>979</v>
      </c>
      <c r="AO14" s="97" t="s">
        <v>244</v>
      </c>
      <c r="AP14" s="103">
        <v>10474610.54587567</v>
      </c>
      <c r="AQ14" s="101" t="s">
        <v>242</v>
      </c>
      <c r="AR14" s="101" t="s">
        <v>245</v>
      </c>
      <c r="AS14" s="101">
        <v>5861</v>
      </c>
      <c r="AT14" s="101">
        <v>6746</v>
      </c>
      <c r="AU14" s="101">
        <v>885</v>
      </c>
      <c r="AV14" s="101" t="s">
        <v>246</v>
      </c>
      <c r="AW14" s="17">
        <v>9879242.4971980918</v>
      </c>
      <c r="AX14" s="101" t="s">
        <v>245</v>
      </c>
      <c r="AY14" s="97" t="s">
        <v>248</v>
      </c>
      <c r="AZ14" s="101">
        <v>6746</v>
      </c>
      <c r="BA14" s="101">
        <v>7464</v>
      </c>
      <c r="BB14" s="102">
        <f>Table354[[#This Row],[قرائت
 فعلی713]]-Table354[[#This Row],[قرائت 
قبلی612]]</f>
        <v>718</v>
      </c>
      <c r="BC14" s="101" t="s">
        <v>246</v>
      </c>
      <c r="BD14" s="98">
        <v>12088529.996594638</v>
      </c>
      <c r="BE14" s="101" t="s">
        <v>268</v>
      </c>
      <c r="BF14" s="97" t="s">
        <v>269</v>
      </c>
      <c r="BG14" s="101">
        <v>8273.4740000000002</v>
      </c>
      <c r="BH14" s="101">
        <v>8835</v>
      </c>
      <c r="BI14" s="102">
        <v>561.52599999999984</v>
      </c>
      <c r="BJ14" s="98">
        <v>14156946.334102506</v>
      </c>
      <c r="BL14" s="87">
        <f>Table354[[#This Row],[مبلغ واریزی
 به مشترک (ریال)1016]]+Table354[[#This Row],[مبلغ واریزی
 به مشترک (ریال)108]]+Table354[[#This Row],[مبلغ واریزی
 به مشترک (ریال)10]]+Table354[[#This Row],[مبلغ واریزی
 به مشترک (ریال)9]]+Table354[[#This Row],[مبلغ واریزی
 به مشترک (ریال)8]]+Table354[[#This Row],[مبلغ واریزی
 به مشترک (ریال) قطعی]]</f>
        <v>56215107.453560017</v>
      </c>
    </row>
    <row r="15" spans="1:64" ht="32.25" customHeight="1">
      <c r="A15" s="99">
        <v>14</v>
      </c>
      <c r="B15" s="15" t="s">
        <v>19</v>
      </c>
      <c r="C15" s="15" t="s">
        <v>54</v>
      </c>
      <c r="D15" s="73">
        <f>Table354[[#This Row],[انرژی 
تولیدی1814]]+Table354[[#This Row],[انرژی 
تولیدی186]]+Table354[[#This Row],[انرژی 
تولیدی18]]+Table354[[#This Row],[انرژی 
تولیدی17]]+Table354[[#This Row],[انرژی 
تولیدی16]]+Table354[[#This Row],[انرژی 
تولیدی1]]</f>
        <v>9152</v>
      </c>
      <c r="E15" s="15">
        <v>5</v>
      </c>
      <c r="F15" s="15">
        <v>17031881</v>
      </c>
      <c r="G15" s="15" t="s">
        <v>150</v>
      </c>
      <c r="H15" s="15" t="s">
        <v>55</v>
      </c>
      <c r="I15" s="15" t="s">
        <v>57</v>
      </c>
      <c r="J15" s="15" t="s">
        <v>56</v>
      </c>
      <c r="K15" s="15">
        <v>8000</v>
      </c>
      <c r="M15" s="101" t="s">
        <v>193</v>
      </c>
      <c r="N15" s="101" t="s">
        <v>213</v>
      </c>
      <c r="O15" s="101">
        <v>3333</v>
      </c>
      <c r="P15" s="101">
        <v>4910</v>
      </c>
      <c r="Q15" s="102">
        <f>Table354[[#This Row],[قرائت
 فعلی]]-Table354[[#This Row],[قرائت 
قبلی]]</f>
        <v>1577</v>
      </c>
      <c r="R15" s="101" t="s">
        <v>217</v>
      </c>
      <c r="S15" s="17">
        <v>12819433</v>
      </c>
      <c r="T15" s="17">
        <v>4652323.5582071729</v>
      </c>
      <c r="U15" s="17">
        <f>Table354[[#This Row],[مبلغ واریزی
 به مشترک (ریال) علی الحساب]]+Table354[[#This Row],[مبلغ واریزی
 به مشترک (ریال) علی الحساب2]]</f>
        <v>17471756.558207173</v>
      </c>
      <c r="V15" s="101" t="s">
        <v>213</v>
      </c>
      <c r="W15" s="101" t="s">
        <v>225</v>
      </c>
      <c r="X15" s="101">
        <v>4910</v>
      </c>
      <c r="Y15" s="101">
        <v>6692</v>
      </c>
      <c r="Z15" s="102">
        <f>Table354[[#This Row],[قرائت
 فعلی2]]-Table354[[#This Row],[قرائت 
قبلی2]]</f>
        <v>1782</v>
      </c>
      <c r="AA15" s="101"/>
      <c r="AB15" s="17">
        <v>18142334.115499828</v>
      </c>
      <c r="AC15" s="101" t="s">
        <v>225</v>
      </c>
      <c r="AD15" s="101" t="s">
        <v>234</v>
      </c>
      <c r="AE15" s="101">
        <v>6692</v>
      </c>
      <c r="AF15" s="101">
        <v>7922</v>
      </c>
      <c r="AG15" s="102">
        <f>Table354[[#This Row],[قرائت
 فعلی6]]-Table354[[#This Row],[قرائت 
قبلی5]]</f>
        <v>1230</v>
      </c>
      <c r="AH15" s="101" t="s">
        <v>235</v>
      </c>
      <c r="AI15" s="17">
        <v>12540872.034996925</v>
      </c>
      <c r="AJ15" s="101" t="s">
        <v>234</v>
      </c>
      <c r="AK15" s="97" t="s">
        <v>242</v>
      </c>
      <c r="AL15" s="101">
        <v>7922</v>
      </c>
      <c r="AM15" s="101">
        <v>9744</v>
      </c>
      <c r="AN15" s="102">
        <v>1822</v>
      </c>
      <c r="AO15" s="97" t="s">
        <v>244</v>
      </c>
      <c r="AP15" s="103">
        <v>19157291.895289905</v>
      </c>
      <c r="AQ15" s="101" t="s">
        <v>242</v>
      </c>
      <c r="AR15" s="101" t="s">
        <v>245</v>
      </c>
      <c r="AS15" s="101">
        <v>9744</v>
      </c>
      <c r="AT15" s="101">
        <v>11263</v>
      </c>
      <c r="AU15" s="101">
        <v>1519</v>
      </c>
      <c r="AV15" s="101" t="s">
        <v>246</v>
      </c>
      <c r="AW15" s="17">
        <v>16663424.351296464</v>
      </c>
      <c r="AX15" s="101" t="s">
        <v>245</v>
      </c>
      <c r="AY15" s="97" t="s">
        <v>248</v>
      </c>
      <c r="AZ15" s="101">
        <v>11263</v>
      </c>
      <c r="BA15" s="101">
        <v>12485</v>
      </c>
      <c r="BB15" s="102">
        <f>Table354[[#This Row],[قرائت
 فعلی713]]-Table354[[#This Row],[قرائت 
قبلی612]]</f>
        <v>1222</v>
      </c>
      <c r="BC15" s="101" t="s">
        <v>246</v>
      </c>
      <c r="BD15" s="98">
        <v>19666291.892168634</v>
      </c>
      <c r="BE15" s="101" t="s">
        <v>268</v>
      </c>
      <c r="BF15" s="97" t="s">
        <v>269</v>
      </c>
      <c r="BG15" s="101">
        <v>14108.686</v>
      </c>
      <c r="BH15" s="101">
        <v>15653</v>
      </c>
      <c r="BI15" s="102">
        <v>1544.3140000000003</v>
      </c>
      <c r="BJ15" s="98">
        <v>27143404.846098434</v>
      </c>
      <c r="BL15" s="87">
        <f>Table354[[#This Row],[مبلغ واریزی
 به مشترک (ریال)1016]]+Table354[[#This Row],[مبلغ واریزی
 به مشترک (ریال)108]]+Table354[[#This Row],[مبلغ واریزی
 به مشترک (ریال)10]]+Table354[[#This Row],[مبلغ واریزی
 به مشترک (ریال)9]]+Table354[[#This Row],[مبلغ واریزی
 به مشترک (ریال)8]]+Table354[[#This Row],[مبلغ واریزی
 به مشترک (ریال) قطعی]]</f>
        <v>103641970.84745891</v>
      </c>
    </row>
    <row r="16" spans="1:64" ht="32.25" customHeight="1">
      <c r="A16" s="99">
        <v>15</v>
      </c>
      <c r="B16" s="15" t="s">
        <v>19</v>
      </c>
      <c r="C16" s="15" t="s">
        <v>58</v>
      </c>
      <c r="D16" s="73">
        <f>Table354[[#This Row],[انرژی 
تولیدی1814]]+Table354[[#This Row],[انرژی 
تولیدی186]]+Table354[[#This Row],[انرژی 
تولیدی18]]+Table354[[#This Row],[انرژی 
تولیدی17]]+Table354[[#This Row],[انرژی 
تولیدی16]]+Table354[[#This Row],[انرژی 
تولیدی1]]</f>
        <v>9438</v>
      </c>
      <c r="E16" s="15">
        <v>5</v>
      </c>
      <c r="F16" s="15">
        <v>21908114</v>
      </c>
      <c r="G16" s="15" t="s">
        <v>150</v>
      </c>
      <c r="H16" s="15" t="s">
        <v>55</v>
      </c>
      <c r="I16" s="15" t="s">
        <v>59</v>
      </c>
      <c r="J16" s="15" t="s">
        <v>56</v>
      </c>
      <c r="K16" s="15">
        <v>8000</v>
      </c>
      <c r="M16" s="101" t="s">
        <v>193</v>
      </c>
      <c r="N16" s="101" t="s">
        <v>213</v>
      </c>
      <c r="O16" s="101">
        <v>3694</v>
      </c>
      <c r="P16" s="101">
        <v>5335</v>
      </c>
      <c r="Q16" s="102">
        <f>Table354[[#This Row],[قرائت
 فعلی]]-Table354[[#This Row],[قرائت 
قبلی]]</f>
        <v>1641</v>
      </c>
      <c r="R16" s="101" t="s">
        <v>217</v>
      </c>
      <c r="S16" s="17">
        <v>13339689</v>
      </c>
      <c r="T16" s="17">
        <v>4841130.6017869152</v>
      </c>
      <c r="U16" s="17">
        <f>Table354[[#This Row],[مبلغ واریزی
 به مشترک (ریال) علی الحساب]]+Table354[[#This Row],[مبلغ واریزی
 به مشترک (ریال) علی الحساب2]]</f>
        <v>18180819.601786915</v>
      </c>
      <c r="V16" s="101" t="s">
        <v>213</v>
      </c>
      <c r="W16" s="101" t="s">
        <v>225</v>
      </c>
      <c r="X16" s="101">
        <v>5335</v>
      </c>
      <c r="Y16" s="101">
        <v>7081</v>
      </c>
      <c r="Z16" s="102">
        <f>Table354[[#This Row],[قرائت
 فعلی2]]-Table354[[#This Row],[قرائت 
قبلی2]]</f>
        <v>1746</v>
      </c>
      <c r="AA16" s="101"/>
      <c r="AB16" s="17">
        <v>17775822.315186698</v>
      </c>
      <c r="AC16" s="101" t="s">
        <v>225</v>
      </c>
      <c r="AD16" s="101" t="s">
        <v>234</v>
      </c>
      <c r="AE16" s="101">
        <v>7081</v>
      </c>
      <c r="AF16" s="101">
        <v>8437</v>
      </c>
      <c r="AG16" s="102">
        <f>Table354[[#This Row],[قرائت
 فعلی6]]-Table354[[#This Row],[قرائت 
قبلی5]]</f>
        <v>1356</v>
      </c>
      <c r="AH16" s="101" t="s">
        <v>235</v>
      </c>
      <c r="AI16" s="17">
        <v>13825546.731264902</v>
      </c>
      <c r="AJ16" s="101" t="s">
        <v>234</v>
      </c>
      <c r="AK16" s="97" t="s">
        <v>242</v>
      </c>
      <c r="AL16" s="101">
        <v>8437</v>
      </c>
      <c r="AM16" s="101">
        <v>10294</v>
      </c>
      <c r="AN16" s="102">
        <v>1857</v>
      </c>
      <c r="AO16" s="97" t="s">
        <v>244</v>
      </c>
      <c r="AP16" s="103">
        <v>19525296.953651674</v>
      </c>
      <c r="AQ16" s="101" t="s">
        <v>242</v>
      </c>
      <c r="AR16" s="101" t="s">
        <v>245</v>
      </c>
      <c r="AS16" s="101">
        <v>10294</v>
      </c>
      <c r="AT16" s="101">
        <v>11865</v>
      </c>
      <c r="AU16" s="101">
        <v>1571</v>
      </c>
      <c r="AV16" s="101" t="s">
        <v>246</v>
      </c>
      <c r="AW16" s="17">
        <v>17233864.157924123</v>
      </c>
      <c r="AX16" s="101" t="s">
        <v>245</v>
      </c>
      <c r="AY16" s="97" t="s">
        <v>248</v>
      </c>
      <c r="AZ16" s="101">
        <v>11865</v>
      </c>
      <c r="BA16" s="101">
        <v>13132</v>
      </c>
      <c r="BB16" s="102">
        <f>Table354[[#This Row],[قرائت
 فعلی713]]-Table354[[#This Row],[قرائت 
قبلی612]]</f>
        <v>1267</v>
      </c>
      <c r="BC16" s="101" t="s">
        <v>246</v>
      </c>
      <c r="BD16" s="98">
        <v>20390500.677068461</v>
      </c>
      <c r="BE16" s="101" t="s">
        <v>268</v>
      </c>
      <c r="BF16" s="97" t="s">
        <v>269</v>
      </c>
      <c r="BG16" s="101">
        <v>14822.536</v>
      </c>
      <c r="BH16" s="101">
        <v>16414</v>
      </c>
      <c r="BI16" s="102">
        <v>1591.4639999999999</v>
      </c>
      <c r="BJ16" s="98">
        <v>28260946.42369514</v>
      </c>
      <c r="BL16" s="87">
        <f>Table354[[#This Row],[مبلغ واریزی
 به مشترک (ریال)1016]]+Table354[[#This Row],[مبلغ واریزی
 به مشترک (ریال)108]]+Table354[[#This Row],[مبلغ واریزی
 به مشترک (ریال)10]]+Table354[[#This Row],[مبلغ واریزی
 به مشترک (ریال)9]]+Table354[[#This Row],[مبلغ واریزی
 به مشترک (ریال)8]]+Table354[[#This Row],[مبلغ واریزی
 به مشترک (ریال) قطعی]]</f>
        <v>106931850.43688276</v>
      </c>
    </row>
    <row r="17" spans="1:64" ht="32.25" customHeight="1">
      <c r="A17" s="99">
        <v>16</v>
      </c>
      <c r="B17" s="15" t="s">
        <v>19</v>
      </c>
      <c r="C17" s="15" t="s">
        <v>60</v>
      </c>
      <c r="D17" s="73">
        <f>Table354[[#This Row],[انرژی 
تولیدی1814]]+Table354[[#This Row],[انرژی 
تولیدی186]]+Table354[[#This Row],[انرژی 
تولیدی18]]+Table354[[#This Row],[انرژی 
تولیدی17]]+Table354[[#This Row],[انرژی 
تولیدی16]]+Table354[[#This Row],[انرژی 
تولیدی1]]</f>
        <v>9193</v>
      </c>
      <c r="E17" s="15">
        <v>5</v>
      </c>
      <c r="F17" s="15">
        <v>18095733</v>
      </c>
      <c r="G17" s="15" t="s">
        <v>150</v>
      </c>
      <c r="H17" s="15" t="s">
        <v>55</v>
      </c>
      <c r="I17" s="15" t="s">
        <v>61</v>
      </c>
      <c r="J17" s="15" t="s">
        <v>56</v>
      </c>
      <c r="K17" s="15">
        <v>8000</v>
      </c>
      <c r="M17" s="101" t="s">
        <v>193</v>
      </c>
      <c r="N17" s="101" t="s">
        <v>213</v>
      </c>
      <c r="O17" s="101">
        <v>4176</v>
      </c>
      <c r="P17" s="101">
        <v>5764</v>
      </c>
      <c r="Q17" s="102">
        <f>Table354[[#This Row],[قرائت
 فعلی]]-Table354[[#This Row],[قرائت 
قبلی]]</f>
        <v>1588</v>
      </c>
      <c r="R17" s="101" t="s">
        <v>217</v>
      </c>
      <c r="S17" s="17">
        <v>12908852</v>
      </c>
      <c r="T17" s="17">
        <v>4684774.768822439</v>
      </c>
      <c r="U17" s="17">
        <f>Table354[[#This Row],[مبلغ واریزی
 به مشترک (ریال) علی الحساب]]+Table354[[#This Row],[مبلغ واریزی
 به مشترک (ریال) علی الحساب2]]</f>
        <v>17593626.768822439</v>
      </c>
      <c r="V17" s="101" t="s">
        <v>213</v>
      </c>
      <c r="W17" s="101" t="s">
        <v>225</v>
      </c>
      <c r="X17" s="101">
        <v>5764</v>
      </c>
      <c r="Y17" s="101">
        <v>7468</v>
      </c>
      <c r="Z17" s="102">
        <f>Table354[[#This Row],[قرائت
 فعلی2]]-Table354[[#This Row],[قرائت 
قبلی2]]</f>
        <v>1704</v>
      </c>
      <c r="AA17" s="101"/>
      <c r="AB17" s="17">
        <v>17348225.214821387</v>
      </c>
      <c r="AC17" s="101" t="s">
        <v>225</v>
      </c>
      <c r="AD17" s="101" t="s">
        <v>234</v>
      </c>
      <c r="AE17" s="101">
        <v>7468</v>
      </c>
      <c r="AF17" s="101">
        <v>8791</v>
      </c>
      <c r="AG17" s="102">
        <f>Table354[[#This Row],[قرائت
 فعلی6]]-Table354[[#This Row],[قرائت 
قبلی5]]</f>
        <v>1323</v>
      </c>
      <c r="AH17" s="101" t="s">
        <v>235</v>
      </c>
      <c r="AI17" s="17">
        <v>13489084.310813764</v>
      </c>
      <c r="AJ17" s="101" t="s">
        <v>234</v>
      </c>
      <c r="AK17" s="97" t="s">
        <v>242</v>
      </c>
      <c r="AL17" s="101">
        <v>8791</v>
      </c>
      <c r="AM17" s="101">
        <v>10571</v>
      </c>
      <c r="AN17" s="102">
        <v>1780</v>
      </c>
      <c r="AO17" s="97" t="s">
        <v>244</v>
      </c>
      <c r="AP17" s="103">
        <v>18715685.825255778</v>
      </c>
      <c r="AQ17" s="101" t="s">
        <v>242</v>
      </c>
      <c r="AR17" s="101" t="s">
        <v>245</v>
      </c>
      <c r="AS17" s="101">
        <v>10571</v>
      </c>
      <c r="AT17" s="101">
        <v>12125</v>
      </c>
      <c r="AU17" s="101">
        <v>1554</v>
      </c>
      <c r="AV17" s="101" t="s">
        <v>246</v>
      </c>
      <c r="AW17" s="17">
        <v>17047374.221142009</v>
      </c>
      <c r="AX17" s="101" t="s">
        <v>245</v>
      </c>
      <c r="AY17" s="97" t="s">
        <v>248</v>
      </c>
      <c r="AZ17" s="101">
        <v>12125</v>
      </c>
      <c r="BA17" s="101">
        <v>13369</v>
      </c>
      <c r="BB17" s="102">
        <f>Table354[[#This Row],[قرائت
 فعلی713]]-Table354[[#This Row],[قرائت 
قبلی612]]</f>
        <v>1244</v>
      </c>
      <c r="BC17" s="101" t="s">
        <v>246</v>
      </c>
      <c r="BD17" s="98">
        <v>20020349.520341884</v>
      </c>
      <c r="BE17" s="101" t="s">
        <v>268</v>
      </c>
      <c r="BF17" s="97" t="s">
        <v>269</v>
      </c>
      <c r="BG17" s="101">
        <v>14963.566000000001</v>
      </c>
      <c r="BH17" s="101">
        <v>16341</v>
      </c>
      <c r="BI17" s="102">
        <v>1377.4339999999993</v>
      </c>
      <c r="BJ17" s="98">
        <v>26656601.394496117</v>
      </c>
      <c r="BL17" s="87">
        <f>Table354[[#This Row],[مبلغ واریزی
 به مشترک (ریال)1016]]+Table354[[#This Row],[مبلغ واریزی
 به مشترک (ریال)108]]+Table354[[#This Row],[مبلغ واریزی
 به مشترک (ریال)10]]+Table354[[#This Row],[مبلغ واریزی
 به مشترک (ریال)9]]+Table354[[#This Row],[مبلغ واریزی
 به مشترک (ریال)8]]+Table354[[#This Row],[مبلغ واریزی
 به مشترک (ریال) قطعی]]</f>
        <v>104214345.86119726</v>
      </c>
    </row>
    <row r="18" spans="1:64" ht="32.25" customHeight="1">
      <c r="A18" s="99">
        <v>17</v>
      </c>
      <c r="B18" s="15" t="s">
        <v>19</v>
      </c>
      <c r="C18" s="15" t="s">
        <v>62</v>
      </c>
      <c r="D18" s="73">
        <f>Table354[[#This Row],[انرژی 
تولیدی1814]]+Table354[[#This Row],[انرژی 
تولیدی186]]+Table354[[#This Row],[انرژی 
تولیدی18]]+Table354[[#This Row],[انرژی 
تولیدی17]]+Table354[[#This Row],[انرژی 
تولیدی16]]+Table354[[#This Row],[انرژی 
تولیدی1]]</f>
        <v>7964</v>
      </c>
      <c r="E18" s="15">
        <v>5</v>
      </c>
      <c r="F18" s="15">
        <v>31012065</v>
      </c>
      <c r="G18" s="15" t="s">
        <v>150</v>
      </c>
      <c r="H18" s="15" t="s">
        <v>63</v>
      </c>
      <c r="I18" s="15" t="s">
        <v>64</v>
      </c>
      <c r="J18" s="15" t="s">
        <v>48</v>
      </c>
      <c r="K18" s="15">
        <v>8000</v>
      </c>
      <c r="M18" s="101" t="s">
        <v>193</v>
      </c>
      <c r="N18" s="101" t="s">
        <v>213</v>
      </c>
      <c r="O18" s="101">
        <v>2990</v>
      </c>
      <c r="P18" s="101">
        <v>4606</v>
      </c>
      <c r="Q18" s="102">
        <f>Table354[[#This Row],[قرائت
 فعلی]]-Table354[[#This Row],[قرائت 
قبلی]]</f>
        <v>1616</v>
      </c>
      <c r="R18" s="101" t="s">
        <v>217</v>
      </c>
      <c r="S18" s="17">
        <v>13136464</v>
      </c>
      <c r="T18" s="17">
        <v>4479487.8214290068</v>
      </c>
      <c r="U18" s="17">
        <f>Table354[[#This Row],[مبلغ واریزی
 به مشترک (ریال) علی الحساب]]+Table354[[#This Row],[مبلغ واریزی
 به مشترک (ریال) علی الحساب2]]</f>
        <v>17615951.821429007</v>
      </c>
      <c r="V18" s="101" t="s">
        <v>213</v>
      </c>
      <c r="W18" s="101" t="s">
        <v>225</v>
      </c>
      <c r="X18" s="101">
        <v>4606</v>
      </c>
      <c r="Y18" s="101">
        <v>6412</v>
      </c>
      <c r="Z18" s="102">
        <f>Table354[[#This Row],[قرائت
 فعلی2]]-Table354[[#This Row],[قرائت 
قبلی2]]</f>
        <v>1806</v>
      </c>
      <c r="AA18" s="101"/>
      <c r="AB18" s="17">
        <v>17912984.097732961</v>
      </c>
      <c r="AC18" s="101" t="s">
        <v>225</v>
      </c>
      <c r="AD18" s="101" t="s">
        <v>234</v>
      </c>
      <c r="AE18" s="101">
        <v>6412</v>
      </c>
      <c r="AF18" s="101">
        <v>7866</v>
      </c>
      <c r="AG18" s="102">
        <f>Table354[[#This Row],[قرائت
 فعلی6]]-Table354[[#This Row],[قرائت 
قبلی5]]</f>
        <v>1454</v>
      </c>
      <c r="AH18" s="101" t="s">
        <v>235</v>
      </c>
      <c r="AI18" s="17">
        <v>14442803.966448648</v>
      </c>
      <c r="AJ18" s="101" t="s">
        <v>234</v>
      </c>
      <c r="AK18" s="97" t="s">
        <v>242</v>
      </c>
      <c r="AL18" s="101">
        <v>7866</v>
      </c>
      <c r="AM18" s="101">
        <v>9845</v>
      </c>
      <c r="AN18" s="102">
        <v>1979</v>
      </c>
      <c r="AO18" s="97" t="s">
        <v>244</v>
      </c>
      <c r="AP18" s="103">
        <v>20271734.088164907</v>
      </c>
      <c r="AQ18" s="101" t="s">
        <v>242</v>
      </c>
      <c r="AR18" s="101" t="s">
        <v>245</v>
      </c>
      <c r="AS18" s="101">
        <v>9845</v>
      </c>
      <c r="AT18" s="101">
        <v>10600</v>
      </c>
      <c r="AU18" s="101">
        <v>755</v>
      </c>
      <c r="AV18" s="101" t="s">
        <v>246</v>
      </c>
      <c r="AW18" s="17">
        <v>8068744.9335287567</v>
      </c>
      <c r="AX18" s="101" t="s">
        <v>245</v>
      </c>
      <c r="AY18" s="97" t="s">
        <v>248</v>
      </c>
      <c r="AZ18" s="101">
        <v>10600</v>
      </c>
      <c r="BA18" s="101">
        <v>10954</v>
      </c>
      <c r="BB18" s="102">
        <f>Table354[[#This Row],[قرائت
 فعلی713]]-Table354[[#This Row],[قرائت 
قبلی612]]</f>
        <v>354</v>
      </c>
      <c r="BC18" s="101" t="s">
        <v>246</v>
      </c>
      <c r="BD18" s="98">
        <v>4909835.5212024171</v>
      </c>
      <c r="BE18" s="101" t="s">
        <v>268</v>
      </c>
      <c r="BF18" s="97" t="s">
        <v>269</v>
      </c>
      <c r="BG18" s="101">
        <v>12647.034</v>
      </c>
      <c r="BH18" s="101">
        <v>14265</v>
      </c>
      <c r="BI18" s="102">
        <v>1617.9660000000003</v>
      </c>
      <c r="BJ18" s="98">
        <v>24390250.957457516</v>
      </c>
      <c r="BL18" s="87">
        <f>Table354[[#This Row],[مبلغ واریزی
 به مشترک (ریال)1016]]+Table354[[#This Row],[مبلغ واریزی
 به مشترک (ریال)108]]+Table354[[#This Row],[مبلغ واریزی
 به مشترک (ریال)10]]+Table354[[#This Row],[مبلغ واریزی
 به مشترک (ریال)9]]+Table354[[#This Row],[مبلغ واریزی
 به مشترک (ریال)8]]+Table354[[#This Row],[مبلغ واریزی
 به مشترک (ریال) قطعی]]</f>
        <v>83222054.428506702</v>
      </c>
    </row>
    <row r="19" spans="1:64" ht="32.25" customHeight="1">
      <c r="A19" s="99">
        <v>18</v>
      </c>
      <c r="B19" s="15" t="s">
        <v>19</v>
      </c>
      <c r="C19" s="15" t="s">
        <v>65</v>
      </c>
      <c r="D19" s="73">
        <f>Table354[[#This Row],[انرژی 
تولیدی1814]]+Table354[[#This Row],[انرژی 
تولیدی186]]+Table354[[#This Row],[انرژی 
تولیدی18]]+Table354[[#This Row],[انرژی 
تولیدی17]]+Table354[[#This Row],[انرژی 
تولیدی16]]+Table354[[#This Row],[انرژی 
تولیدی1]]</f>
        <v>9408</v>
      </c>
      <c r="E19" s="15">
        <v>5</v>
      </c>
      <c r="F19" s="15">
        <v>18159392</v>
      </c>
      <c r="G19" s="15" t="s">
        <v>150</v>
      </c>
      <c r="H19" s="15" t="s">
        <v>66</v>
      </c>
      <c r="I19" s="15" t="s">
        <v>68</v>
      </c>
      <c r="J19" s="15" t="s">
        <v>67</v>
      </c>
      <c r="K19" s="15">
        <v>8000</v>
      </c>
      <c r="M19" s="101" t="s">
        <v>193</v>
      </c>
      <c r="N19" s="101" t="s">
        <v>213</v>
      </c>
      <c r="O19" s="101">
        <v>2680</v>
      </c>
      <c r="P19" s="101">
        <v>4289</v>
      </c>
      <c r="Q19" s="102">
        <f>Table354[[#This Row],[قرائت
 فعلی]]-Table354[[#This Row],[قرائت 
قبلی]]</f>
        <v>1609</v>
      </c>
      <c r="R19" s="101" t="s">
        <v>217</v>
      </c>
      <c r="S19" s="17">
        <v>13079561</v>
      </c>
      <c r="T19" s="17">
        <v>4746727.0799970441</v>
      </c>
      <c r="U19" s="17">
        <f>Table354[[#This Row],[مبلغ واریزی
 به مشترک (ریال) علی الحساب]]+Table354[[#This Row],[مبلغ واریزی
 به مشترک (ریال) علی الحساب2]]</f>
        <v>17826288.079997044</v>
      </c>
      <c r="V19" s="101" t="s">
        <v>213</v>
      </c>
      <c r="W19" s="101" t="s">
        <v>225</v>
      </c>
      <c r="X19" s="101">
        <v>4289</v>
      </c>
      <c r="Y19" s="101">
        <v>6038</v>
      </c>
      <c r="Z19" s="102">
        <f>Table354[[#This Row],[قرائت
 فعلی2]]-Table354[[#This Row],[قرائت 
قبلی2]]</f>
        <v>1749</v>
      </c>
      <c r="AA19" s="101"/>
      <c r="AB19" s="17">
        <v>17806364.965212796</v>
      </c>
      <c r="AC19" s="101" t="s">
        <v>225</v>
      </c>
      <c r="AD19" s="101" t="s">
        <v>234</v>
      </c>
      <c r="AE19" s="101">
        <v>6038</v>
      </c>
      <c r="AF19" s="101">
        <v>7389</v>
      </c>
      <c r="AG19" s="102">
        <f>Table354[[#This Row],[قرائت
 فعلی6]]-Table354[[#This Row],[قرائت 
قبلی5]]</f>
        <v>1351</v>
      </c>
      <c r="AH19" s="101" t="s">
        <v>235</v>
      </c>
      <c r="AI19" s="17">
        <v>13774567.576651094</v>
      </c>
      <c r="AJ19" s="101" t="s">
        <v>234</v>
      </c>
      <c r="AK19" s="97" t="s">
        <v>242</v>
      </c>
      <c r="AL19" s="101">
        <v>7389</v>
      </c>
      <c r="AM19" s="101">
        <v>9178</v>
      </c>
      <c r="AN19" s="102">
        <v>1789</v>
      </c>
      <c r="AO19" s="97" t="s">
        <v>244</v>
      </c>
      <c r="AP19" s="103">
        <v>18810315.697405949</v>
      </c>
      <c r="AQ19" s="101" t="s">
        <v>242</v>
      </c>
      <c r="AR19" s="101" t="s">
        <v>245</v>
      </c>
      <c r="AS19" s="101">
        <v>9178</v>
      </c>
      <c r="AT19" s="101">
        <v>10791</v>
      </c>
      <c r="AU19" s="101">
        <v>1613</v>
      </c>
      <c r="AV19" s="101" t="s">
        <v>246</v>
      </c>
      <c r="AW19" s="17">
        <v>17694604.001738776</v>
      </c>
      <c r="AX19" s="101" t="s">
        <v>245</v>
      </c>
      <c r="AY19" s="97" t="s">
        <v>248</v>
      </c>
      <c r="AZ19" s="101">
        <v>10791</v>
      </c>
      <c r="BA19" s="101">
        <v>12088</v>
      </c>
      <c r="BB19" s="102">
        <f>Table354[[#This Row],[قرائت
 فعلی713]]-Table354[[#This Row],[قرائت 
قبلی612]]</f>
        <v>1297</v>
      </c>
      <c r="BC19" s="101" t="s">
        <v>246</v>
      </c>
      <c r="BD19" s="98">
        <v>20873306.533668347</v>
      </c>
      <c r="BE19" s="101" t="s">
        <v>268</v>
      </c>
      <c r="BF19" s="97" t="s">
        <v>269</v>
      </c>
      <c r="BG19" s="101">
        <v>13759.557000000001</v>
      </c>
      <c r="BH19" s="101">
        <v>15307</v>
      </c>
      <c r="BI19" s="102">
        <v>1547.4429999999993</v>
      </c>
      <c r="BJ19" s="98">
        <v>27943671.605427269</v>
      </c>
      <c r="BL19" s="87">
        <f>Table354[[#This Row],[مبلغ واریزی
 به مشترک (ریال)1016]]+Table354[[#This Row],[مبلغ واریزی
 به مشترک (ریال)108]]+Table354[[#This Row],[مبلغ واریزی
 به مشترک (ریال)10]]+Table354[[#This Row],[مبلغ واریزی
 به مشترک (ریال)9]]+Table354[[#This Row],[مبلغ واریزی
 به مشترک (ریال)8]]+Table354[[#This Row],[مبلغ واریزی
 به مشترک (ریال) قطعی]]</f>
        <v>106785446.85467401</v>
      </c>
    </row>
    <row r="20" spans="1:64" ht="32.25" customHeight="1">
      <c r="A20" s="99">
        <v>19</v>
      </c>
      <c r="B20" s="15" t="s">
        <v>19</v>
      </c>
      <c r="C20" s="15" t="s">
        <v>185</v>
      </c>
      <c r="D20" s="73">
        <f>Table354[[#This Row],[انرژی 
تولیدی1814]]+Table354[[#This Row],[انرژی 
تولیدی186]]+Table354[[#This Row],[انرژی 
تولیدی18]]+Table354[[#This Row],[انرژی 
تولیدی17]]+Table354[[#This Row],[انرژی 
تولیدی16]]+Table354[[#This Row],[انرژی 
تولیدی1]]</f>
        <v>18747</v>
      </c>
      <c r="E20" s="15">
        <v>15</v>
      </c>
      <c r="F20" s="15">
        <v>10246411</v>
      </c>
      <c r="G20" s="15" t="s">
        <v>150</v>
      </c>
      <c r="H20" s="15" t="s">
        <v>188</v>
      </c>
      <c r="I20" s="15" t="s">
        <v>186</v>
      </c>
      <c r="J20" s="15" t="s">
        <v>187</v>
      </c>
      <c r="K20" s="15">
        <v>8000</v>
      </c>
      <c r="M20" s="101" t="s">
        <v>193</v>
      </c>
      <c r="N20" s="101" t="s">
        <v>213</v>
      </c>
      <c r="O20" s="101">
        <v>5890</v>
      </c>
      <c r="P20" s="101">
        <v>9129</v>
      </c>
      <c r="Q20" s="102">
        <f>Table354[[#This Row],[قرائت
 فعلی]]-Table354[[#This Row],[قرائت 
قبلی]]</f>
        <v>3239</v>
      </c>
      <c r="R20" s="101" t="s">
        <v>217</v>
      </c>
      <c r="S20" s="17">
        <v>26329831</v>
      </c>
      <c r="T20" s="17">
        <v>8978379.364856787</v>
      </c>
      <c r="U20" s="17">
        <f>Table354[[#This Row],[مبلغ واریزی
 به مشترک (ریال) علی الحساب]]+Table354[[#This Row],[مبلغ واریزی
 به مشترک (ریال) علی الحساب2]]</f>
        <v>35308210.364856787</v>
      </c>
      <c r="V20" s="101" t="s">
        <v>213</v>
      </c>
      <c r="W20" s="101" t="s">
        <v>225</v>
      </c>
      <c r="X20" s="101">
        <v>9129</v>
      </c>
      <c r="Y20" s="101">
        <v>12784</v>
      </c>
      <c r="Z20" s="102">
        <f>Table354[[#This Row],[قرائت
 فعلی2]]-Table354[[#This Row],[قرائت 
قبلی2]]</f>
        <v>3655</v>
      </c>
      <c r="AA20" s="101"/>
      <c r="AB20" s="17">
        <v>35878916.289297588</v>
      </c>
      <c r="AC20" s="101" t="s">
        <v>225</v>
      </c>
      <c r="AD20" s="101" t="s">
        <v>234</v>
      </c>
      <c r="AE20" s="101">
        <v>12784</v>
      </c>
      <c r="AF20" s="101">
        <v>15271</v>
      </c>
      <c r="AG20" s="102">
        <f>Table354[[#This Row],[قرائت
 فعلی6]]-Table354[[#This Row],[قرائت 
قبلی5]]</f>
        <v>2487</v>
      </c>
      <c r="AH20" s="101" t="s">
        <v>235</v>
      </c>
      <c r="AI20" s="17">
        <v>24449193.413619403</v>
      </c>
      <c r="AJ20" s="101" t="s">
        <v>234</v>
      </c>
      <c r="AK20" s="97" t="s">
        <v>242</v>
      </c>
      <c r="AL20" s="101">
        <v>15271</v>
      </c>
      <c r="AM20" s="101">
        <v>18479</v>
      </c>
      <c r="AN20" s="102">
        <v>3208</v>
      </c>
      <c r="AO20" s="97" t="s">
        <v>244</v>
      </c>
      <c r="AP20" s="103">
        <v>32522134.152167615</v>
      </c>
      <c r="AQ20" s="101" t="s">
        <v>242</v>
      </c>
      <c r="AR20" s="101" t="s">
        <v>245</v>
      </c>
      <c r="AS20" s="101">
        <v>18479</v>
      </c>
      <c r="AT20" s="101">
        <v>22141</v>
      </c>
      <c r="AU20" s="101">
        <v>3662</v>
      </c>
      <c r="AV20" s="101" t="s">
        <v>246</v>
      </c>
      <c r="AW20" s="17">
        <v>38732380.95303084</v>
      </c>
      <c r="AX20" s="101" t="s">
        <v>245</v>
      </c>
      <c r="AY20" s="97" t="s">
        <v>248</v>
      </c>
      <c r="AZ20" s="101">
        <v>22141</v>
      </c>
      <c r="BA20" s="101">
        <v>24637</v>
      </c>
      <c r="BB20" s="102">
        <f>Table354[[#This Row],[قرائت
 فعلی713]]-Table354[[#This Row],[قرائت 
قبلی612]]</f>
        <v>2496</v>
      </c>
      <c r="BC20" s="101" t="s">
        <v>246</v>
      </c>
      <c r="BD20" s="98">
        <v>32635322.037805941</v>
      </c>
      <c r="BE20" s="101" t="s">
        <v>268</v>
      </c>
      <c r="BF20" s="97" t="s">
        <v>269</v>
      </c>
      <c r="BG20" s="101">
        <v>27914.155999999999</v>
      </c>
      <c r="BH20" s="101">
        <v>31020</v>
      </c>
      <c r="BI20" s="102">
        <v>3105.844000000001</v>
      </c>
      <c r="BJ20" s="98">
        <v>44505813.929060608</v>
      </c>
      <c r="BL20" s="87">
        <f>Table354[[#This Row],[مبلغ واریزی
 به مشترک (ریال)1016]]+Table354[[#This Row],[مبلغ واریزی
 به مشترک (ریال)108]]+Table354[[#This Row],[مبلغ واریزی
 به مشترک (ریال)10]]+Table354[[#This Row],[مبلغ واریزی
 به مشترک (ریال)9]]+Table354[[#This Row],[مبلغ واریزی
 به مشترک (ریال)8]]+Table354[[#This Row],[مبلغ واریزی
 به مشترک (ریال) قطعی]]</f>
        <v>199526157.21077818</v>
      </c>
    </row>
    <row r="21" spans="1:64" ht="32.25" customHeight="1">
      <c r="A21" s="99">
        <v>20</v>
      </c>
      <c r="B21" s="15" t="s">
        <v>19</v>
      </c>
      <c r="C21" s="15" t="s">
        <v>184</v>
      </c>
      <c r="D21" s="73">
        <f>Table354[[#This Row],[انرژی 
تولیدی1814]]+Table354[[#This Row],[انرژی 
تولیدی186]]+Table354[[#This Row],[انرژی 
تولیدی18]]+Table354[[#This Row],[انرژی 
تولیدی17]]+Table354[[#This Row],[انرژی 
تولیدی16]]+Table354[[#This Row],[انرژی 
تولیدی1]]</f>
        <v>9434</v>
      </c>
      <c r="E21" s="15">
        <v>5</v>
      </c>
      <c r="F21" s="15">
        <v>22368759</v>
      </c>
      <c r="G21" s="15" t="s">
        <v>150</v>
      </c>
      <c r="H21" s="15" t="s">
        <v>189</v>
      </c>
      <c r="I21" s="15" t="s">
        <v>190</v>
      </c>
      <c r="J21" s="15" t="s">
        <v>44</v>
      </c>
      <c r="K21" s="15">
        <v>8000</v>
      </c>
      <c r="M21" s="101" t="s">
        <v>193</v>
      </c>
      <c r="N21" s="101" t="s">
        <v>213</v>
      </c>
      <c r="O21" s="101">
        <v>2728</v>
      </c>
      <c r="P21" s="101">
        <v>4355</v>
      </c>
      <c r="Q21" s="102">
        <f>Table354[[#This Row],[قرائت
 فعلی]]-Table354[[#This Row],[قرائت 
قبلی]]</f>
        <v>1627</v>
      </c>
      <c r="R21" s="101" t="s">
        <v>217</v>
      </c>
      <c r="S21" s="17">
        <v>13225883</v>
      </c>
      <c r="T21" s="17">
        <v>4799829.0610038489</v>
      </c>
      <c r="U21" s="17">
        <f>Table354[[#This Row],[مبلغ واریزی
 به مشترک (ریال) علی الحساب]]+Table354[[#This Row],[مبلغ واریزی
 به مشترک (ریال) علی الحساب2]]</f>
        <v>18025712.061003849</v>
      </c>
      <c r="V21" s="101" t="s">
        <v>213</v>
      </c>
      <c r="W21" s="101" t="s">
        <v>225</v>
      </c>
      <c r="X21" s="101">
        <v>4355</v>
      </c>
      <c r="Y21" s="101">
        <v>6106</v>
      </c>
      <c r="Z21" s="102">
        <f>Table354[[#This Row],[قرائت
 فعلی2]]-Table354[[#This Row],[قرائت 
قبلی2]]</f>
        <v>1751</v>
      </c>
      <c r="AA21" s="101"/>
      <c r="AB21" s="17">
        <v>17367461.326207317</v>
      </c>
      <c r="AC21" s="101" t="s">
        <v>225</v>
      </c>
      <c r="AD21" s="101" t="s">
        <v>234</v>
      </c>
      <c r="AE21" s="101">
        <v>6106</v>
      </c>
      <c r="AF21" s="101">
        <v>7456</v>
      </c>
      <c r="AG21" s="102">
        <f>Table354[[#This Row],[قرائت
 فعلی6]]-Table354[[#This Row],[قرائت 
قبلی5]]</f>
        <v>1350</v>
      </c>
      <c r="AH21" s="101" t="s">
        <v>235</v>
      </c>
      <c r="AI21" s="17">
        <v>13409756.089893863</v>
      </c>
      <c r="AJ21" s="101" t="s">
        <v>234</v>
      </c>
      <c r="AK21" s="97" t="s">
        <v>242</v>
      </c>
      <c r="AL21" s="101">
        <v>7456</v>
      </c>
      <c r="AM21" s="101">
        <v>9331</v>
      </c>
      <c r="AN21" s="102">
        <v>1875</v>
      </c>
      <c r="AO21" s="97" t="s">
        <v>244</v>
      </c>
      <c r="AP21" s="103">
        <v>19206418.097680241</v>
      </c>
      <c r="AQ21" s="101" t="s">
        <v>242</v>
      </c>
      <c r="AR21" s="101" t="s">
        <v>245</v>
      </c>
      <c r="AS21" s="101">
        <v>9331</v>
      </c>
      <c r="AT21" s="101">
        <v>10954</v>
      </c>
      <c r="AU21" s="101">
        <v>1623</v>
      </c>
      <c r="AV21" s="101" t="s">
        <v>246</v>
      </c>
      <c r="AW21" s="17">
        <v>17345129.837241285</v>
      </c>
      <c r="AX21" s="101" t="s">
        <v>245</v>
      </c>
      <c r="AY21" s="97" t="s">
        <v>248</v>
      </c>
      <c r="AZ21" s="101">
        <v>10954</v>
      </c>
      <c r="BA21" s="101">
        <v>12162</v>
      </c>
      <c r="BB21" s="102">
        <f>Table354[[#This Row],[قرائت
 فعلی713]]-Table354[[#This Row],[قرائت 
قبلی612]]</f>
        <v>1208</v>
      </c>
      <c r="BC21" s="101" t="s">
        <v>246</v>
      </c>
      <c r="BD21" s="98">
        <v>16754466.976306554</v>
      </c>
      <c r="BE21" s="101" t="s">
        <v>268</v>
      </c>
      <c r="BF21" s="97" t="s">
        <v>269</v>
      </c>
      <c r="BG21" s="101">
        <v>13805.382</v>
      </c>
      <c r="BH21" s="101">
        <v>15300</v>
      </c>
      <c r="BI21" s="102">
        <v>1494.6180000000004</v>
      </c>
      <c r="BJ21" s="98">
        <v>23674952.422082752</v>
      </c>
      <c r="BL21" s="87">
        <f>Table354[[#This Row],[مبلغ واریزی
 به مشترک (ریال)1016]]+Table354[[#This Row],[مبلغ واریزی
 به مشترک (ریال)108]]+Table354[[#This Row],[مبلغ واریزی
 به مشترک (ریال)10]]+Table354[[#This Row],[مبلغ واریزی
 به مشترک (ریال)9]]+Table354[[#This Row],[مبلغ واریزی
 به مشترک (ریال)8]]+Table354[[#This Row],[مبلغ واریزی
 به مشترک (ریال) قطعی]]</f>
        <v>102108944.3883331</v>
      </c>
    </row>
    <row r="22" spans="1:64" ht="32.25" customHeight="1">
      <c r="A22" s="99">
        <v>21</v>
      </c>
      <c r="B22" s="15" t="s">
        <v>19</v>
      </c>
      <c r="C22" s="15" t="s">
        <v>200</v>
      </c>
      <c r="D22" s="73">
        <f>Table354[[#This Row],[انرژی 
تولیدی1814]]+Table354[[#This Row],[انرژی 
تولیدی186]]+Table354[[#This Row],[انرژی 
تولیدی18]]+Table354[[#This Row],[انرژی 
تولیدی17]]+Table354[[#This Row],[انرژی 
تولیدی16]]+Table354[[#This Row],[انرژی 
تولیدی1]]</f>
        <v>26342</v>
      </c>
      <c r="E22" s="15">
        <v>15</v>
      </c>
      <c r="F22" s="15">
        <v>99437212</v>
      </c>
      <c r="G22" s="15" t="s">
        <v>170</v>
      </c>
      <c r="H22" s="15" t="s">
        <v>202</v>
      </c>
      <c r="I22" s="15" t="s">
        <v>201</v>
      </c>
      <c r="J22" s="15" t="s">
        <v>25</v>
      </c>
      <c r="K22" s="15">
        <v>8000</v>
      </c>
      <c r="M22" s="101" t="s">
        <v>193</v>
      </c>
      <c r="N22" s="101" t="s">
        <v>213</v>
      </c>
      <c r="O22" s="101" t="s">
        <v>214</v>
      </c>
      <c r="P22" s="101">
        <v>4231</v>
      </c>
      <c r="Q22" s="102">
        <v>4231</v>
      </c>
      <c r="R22" s="101" t="s">
        <v>217</v>
      </c>
      <c r="S22" s="17">
        <v>34393799</v>
      </c>
      <c r="T22" s="17">
        <v>11728163.968110234</v>
      </c>
      <c r="U22" s="17">
        <f>Table354[[#This Row],[مبلغ واریزی
 به مشترک (ریال) علی الحساب]]+Table354[[#This Row],[مبلغ واریزی
 به مشترک (ریال) علی الحساب2]]</f>
        <v>46121962.968110234</v>
      </c>
      <c r="V22" s="101" t="s">
        <v>213</v>
      </c>
      <c r="W22" s="101" t="s">
        <v>225</v>
      </c>
      <c r="X22" s="101">
        <v>4231</v>
      </c>
      <c r="Y22" s="101">
        <v>9142</v>
      </c>
      <c r="Z22" s="102">
        <f>Table354[[#This Row],[قرائت
 فعلی2]]-Table354[[#This Row],[قرائت 
قبلی2]]</f>
        <v>4911</v>
      </c>
      <c r="AA22" s="101"/>
      <c r="AB22" s="17">
        <v>48208305.854101352</v>
      </c>
      <c r="AC22" s="101" t="s">
        <v>225</v>
      </c>
      <c r="AD22" s="101" t="s">
        <v>234</v>
      </c>
      <c r="AE22" s="101">
        <v>9142</v>
      </c>
      <c r="AF22" s="101">
        <v>12961</v>
      </c>
      <c r="AG22" s="102">
        <f>Table354[[#This Row],[قرائت
 فعلی6]]-Table354[[#This Row],[قرائت 
قبلی5]]</f>
        <v>3819</v>
      </c>
      <c r="AH22" s="101" t="s">
        <v>235</v>
      </c>
      <c r="AI22" s="17">
        <v>37543815.700286493</v>
      </c>
      <c r="AJ22" s="101" t="s">
        <v>234</v>
      </c>
      <c r="AK22" s="97" t="s">
        <v>242</v>
      </c>
      <c r="AL22" s="101">
        <v>12961</v>
      </c>
      <c r="AM22" s="101">
        <v>18237</v>
      </c>
      <c r="AN22" s="102">
        <v>5276</v>
      </c>
      <c r="AO22" s="97" t="s">
        <v>244</v>
      </c>
      <c r="AP22" s="103">
        <v>53487150.80637043</v>
      </c>
      <c r="AQ22" s="101" t="s">
        <v>242</v>
      </c>
      <c r="AR22" s="101" t="s">
        <v>245</v>
      </c>
      <c r="AS22" s="101">
        <v>18237</v>
      </c>
      <c r="AT22" s="101">
        <v>22785</v>
      </c>
      <c r="AU22" s="101">
        <v>4548</v>
      </c>
      <c r="AV22" s="101" t="s">
        <v>246</v>
      </c>
      <c r="AW22" s="17">
        <v>48103459.468701333</v>
      </c>
      <c r="AX22" s="101" t="s">
        <v>245</v>
      </c>
      <c r="AY22" s="97" t="s">
        <v>248</v>
      </c>
      <c r="AZ22" s="101">
        <v>22785</v>
      </c>
      <c r="BA22" s="101">
        <v>26342</v>
      </c>
      <c r="BB22" s="102">
        <f>Table354[[#This Row],[قرائت
 فعلی713]]-Table354[[#This Row],[قرائت 
قبلی612]]</f>
        <v>3557</v>
      </c>
      <c r="BC22" s="101" t="s">
        <v>246</v>
      </c>
      <c r="BD22" s="98">
        <v>46507948.913652137</v>
      </c>
      <c r="BE22" s="101" t="s">
        <v>268</v>
      </c>
      <c r="BF22" s="97" t="s">
        <v>269</v>
      </c>
      <c r="BG22" s="101">
        <v>26364.373</v>
      </c>
      <c r="BH22" s="101">
        <v>27670</v>
      </c>
      <c r="BI22" s="102">
        <v>1305.6270000000004</v>
      </c>
      <c r="BJ22" s="98">
        <v>303839.23592128512</v>
      </c>
      <c r="BL22" s="87">
        <f>Table354[[#This Row],[مبلغ واریزی
 به مشترک (ریال)1016]]+Table354[[#This Row],[مبلغ واریزی
 به مشترک (ریال)108]]+Table354[[#This Row],[مبلغ واریزی
 به مشترک (ریال)10]]+Table354[[#This Row],[مبلغ واریزی
 به مشترک (ریال)9]]+Table354[[#This Row],[مبلغ واریزی
 به مشترک (ریال)8]]+Table354[[#This Row],[مبلغ واریزی
 به مشترک (ریال) قطعی]]</f>
        <v>279972643.71122193</v>
      </c>
    </row>
    <row r="23" spans="1:64" ht="32.25" customHeight="1">
      <c r="A23" s="99">
        <v>22</v>
      </c>
      <c r="B23" s="15" t="s">
        <v>19</v>
      </c>
      <c r="C23" s="15" t="s">
        <v>69</v>
      </c>
      <c r="D23" s="73">
        <f>Table354[[#This Row],[انرژی 
تولیدی1814]]+Table354[[#This Row],[انرژی 
تولیدی186]]+Table354[[#This Row],[انرژی 
تولیدی18]]+Table354[[#This Row],[انرژی 
تولیدی17]]+Table354[[#This Row],[انرژی 
تولیدی16]]+Table354[[#This Row],[انرژی 
تولیدی1]]</f>
        <v>83041</v>
      </c>
      <c r="E23" s="15">
        <v>48</v>
      </c>
      <c r="F23" s="15">
        <v>97654303</v>
      </c>
      <c r="G23" s="15" t="s">
        <v>162</v>
      </c>
      <c r="H23" s="15" t="s">
        <v>17</v>
      </c>
      <c r="I23" s="15" t="s">
        <v>173</v>
      </c>
      <c r="J23" s="15" t="s">
        <v>70</v>
      </c>
      <c r="K23" s="15">
        <v>7000</v>
      </c>
      <c r="M23" s="101" t="s">
        <v>193</v>
      </c>
      <c r="N23" s="101" t="s">
        <v>213</v>
      </c>
      <c r="O23" s="101">
        <v>38800</v>
      </c>
      <c r="P23" s="101">
        <v>52382</v>
      </c>
      <c r="Q23" s="102">
        <f>Table354[[#This Row],[قرائت
 فعلی]]-Table354[[#This Row],[قرائت 
قبلی]]</f>
        <v>13582</v>
      </c>
      <c r="R23" s="101" t="s">
        <v>217</v>
      </c>
      <c r="S23" s="17">
        <v>96826078</v>
      </c>
      <c r="T23" s="17">
        <v>40953284.663041949</v>
      </c>
      <c r="U23" s="17">
        <f>Table354[[#This Row],[مبلغ واریزی
 به مشترک (ریال) علی الحساب]]+Table354[[#This Row],[مبلغ واریزی
 به مشترک (ریال) علی الحساب2]]</f>
        <v>137779362.66304195</v>
      </c>
      <c r="V23" s="101" t="s">
        <v>213</v>
      </c>
      <c r="W23" s="101" t="s">
        <v>225</v>
      </c>
      <c r="X23" s="101">
        <v>52382</v>
      </c>
      <c r="Y23" s="101">
        <v>68974</v>
      </c>
      <c r="Z23" s="102">
        <f>Table354[[#This Row],[قرائت
 فعلی2]]-Table354[[#This Row],[قرائت 
قبلی2]]</f>
        <v>16592</v>
      </c>
      <c r="AA23" s="101"/>
      <c r="AB23" s="17">
        <v>148112808.95961085</v>
      </c>
      <c r="AC23" s="101" t="s">
        <v>225</v>
      </c>
      <c r="AD23" s="101" t="s">
        <v>234</v>
      </c>
      <c r="AE23" s="101">
        <v>68974</v>
      </c>
      <c r="AF23" s="101">
        <v>82383</v>
      </c>
      <c r="AG23" s="102">
        <f>Table354[[#This Row],[قرائت
 فعلی6]]-Table354[[#This Row],[قرائت 
قبلی5]]</f>
        <v>13409</v>
      </c>
      <c r="AH23" s="101" t="s">
        <v>235</v>
      </c>
      <c r="AI23" s="17">
        <v>119874308.625398</v>
      </c>
      <c r="AJ23" s="101" t="s">
        <v>234</v>
      </c>
      <c r="AK23" s="97" t="s">
        <v>242</v>
      </c>
      <c r="AL23" s="101">
        <v>82383</v>
      </c>
      <c r="AM23" s="101">
        <v>99472</v>
      </c>
      <c r="AN23" s="102">
        <v>17089</v>
      </c>
      <c r="AO23" s="97" t="s">
        <v>244</v>
      </c>
      <c r="AP23" s="103">
        <v>157536893.94610757</v>
      </c>
      <c r="AQ23" s="101" t="s">
        <v>242</v>
      </c>
      <c r="AR23" s="101" t="s">
        <v>245</v>
      </c>
      <c r="AS23" s="101">
        <v>99472</v>
      </c>
      <c r="AT23" s="101">
        <v>112689</v>
      </c>
      <c r="AU23" s="101">
        <v>13217</v>
      </c>
      <c r="AV23" s="101" t="s">
        <v>246</v>
      </c>
      <c r="AW23" s="17">
        <v>127110985.03121278</v>
      </c>
      <c r="AX23" s="101" t="s">
        <v>245</v>
      </c>
      <c r="AY23" s="97" t="s">
        <v>248</v>
      </c>
      <c r="AZ23" s="101">
        <v>112689</v>
      </c>
      <c r="BA23" s="101">
        <v>121841</v>
      </c>
      <c r="BB23" s="102">
        <f>Table354[[#This Row],[قرائت
 فعلی713]]-Table354[[#This Row],[قرائت 
قبلی612]]</f>
        <v>9152</v>
      </c>
      <c r="BC23" s="101" t="s">
        <v>246</v>
      </c>
      <c r="BD23" s="98">
        <v>129046174.25506254</v>
      </c>
      <c r="BE23" s="101" t="s">
        <v>268</v>
      </c>
      <c r="BF23" s="97" t="s">
        <v>269</v>
      </c>
      <c r="BG23" s="101">
        <v>134965.18</v>
      </c>
      <c r="BH23" s="101">
        <v>149014</v>
      </c>
      <c r="BI23" s="102">
        <v>14048.820000000007</v>
      </c>
      <c r="BJ23" s="98">
        <v>192216675.44873288</v>
      </c>
      <c r="BL23" s="87">
        <f>Table354[[#This Row],[مبلغ واریزی
 به مشترک (ریال)1016]]+Table354[[#This Row],[مبلغ واریزی
 به مشترک (ریال)108]]+Table354[[#This Row],[مبلغ واریزی
 به مشترک (ریال)10]]+Table354[[#This Row],[مبلغ واریزی
 به مشترک (ریال)9]]+Table354[[#This Row],[مبلغ واریزی
 به مشترک (ریال)8]]+Table354[[#This Row],[مبلغ واریزی
 به مشترک (ریال) قطعی]]</f>
        <v>819460533.4804337</v>
      </c>
    </row>
    <row r="24" spans="1:64" ht="32.25" customHeight="1">
      <c r="A24" s="99">
        <v>23</v>
      </c>
      <c r="B24" s="15" t="s">
        <v>19</v>
      </c>
      <c r="C24" s="15" t="s">
        <v>71</v>
      </c>
      <c r="D24" s="73">
        <f>Table354[[#This Row],[انرژی 
تولیدی1814]]+Table354[[#This Row],[انرژی 
تولیدی186]]+Table354[[#This Row],[انرژی 
تولیدی18]]+Table354[[#This Row],[انرژی 
تولیدی17]]+Table354[[#This Row],[انرژی 
تولیدی16]]+Table354[[#This Row],[انرژی 
تولیدی1]]</f>
        <v>83354</v>
      </c>
      <c r="E24" s="15">
        <v>48</v>
      </c>
      <c r="F24" s="15">
        <v>26333250</v>
      </c>
      <c r="G24" s="15" t="s">
        <v>162</v>
      </c>
      <c r="H24" s="15" t="s">
        <v>17</v>
      </c>
      <c r="I24" s="15" t="s">
        <v>72</v>
      </c>
      <c r="J24" s="15" t="s">
        <v>70</v>
      </c>
      <c r="K24" s="15">
        <v>7000</v>
      </c>
      <c r="M24" s="101" t="s">
        <v>193</v>
      </c>
      <c r="N24" s="101" t="s">
        <v>213</v>
      </c>
      <c r="O24" s="101">
        <v>38523</v>
      </c>
      <c r="P24" s="101">
        <v>52198</v>
      </c>
      <c r="Q24" s="102">
        <f>Table354[[#This Row],[قرائت
 فعلی]]-Table354[[#This Row],[قرائت 
قبلی]]</f>
        <v>13675</v>
      </c>
      <c r="R24" s="101" t="s">
        <v>217</v>
      </c>
      <c r="S24" s="17">
        <v>97489075</v>
      </c>
      <c r="T24" s="17">
        <v>41233704.002878696</v>
      </c>
      <c r="U24" s="17">
        <f>Table354[[#This Row],[مبلغ واریزی
 به مشترک (ریال) علی الحساب]]+Table354[[#This Row],[مبلغ واریزی
 به مشترک (ریال) علی الحساب2]]</f>
        <v>138722779.0028787</v>
      </c>
      <c r="V24" s="101" t="s">
        <v>213</v>
      </c>
      <c r="W24" s="101" t="s">
        <v>225</v>
      </c>
      <c r="X24" s="101">
        <v>52198</v>
      </c>
      <c r="Y24" s="101">
        <v>68796</v>
      </c>
      <c r="Z24" s="102">
        <f>Table354[[#This Row],[قرائت
 فعلی2]]-Table354[[#This Row],[قرائت 
قبلی2]]</f>
        <v>16598</v>
      </c>
      <c r="AA24" s="101"/>
      <c r="AB24" s="17">
        <v>148166369.52215648</v>
      </c>
      <c r="AC24" s="101" t="s">
        <v>225</v>
      </c>
      <c r="AD24" s="101" t="s">
        <v>234</v>
      </c>
      <c r="AE24" s="101">
        <v>68796</v>
      </c>
      <c r="AF24" s="101">
        <v>82251</v>
      </c>
      <c r="AG24" s="102">
        <f>Table354[[#This Row],[قرائت
 فعلی6]]-Table354[[#This Row],[قرائت 
قبلی5]]</f>
        <v>13455</v>
      </c>
      <c r="AH24" s="101" t="s">
        <v>235</v>
      </c>
      <c r="AI24" s="17">
        <v>120285541.24503917</v>
      </c>
      <c r="AJ24" s="101" t="s">
        <v>234</v>
      </c>
      <c r="AK24" s="97" t="s">
        <v>242</v>
      </c>
      <c r="AL24" s="101">
        <v>82251</v>
      </c>
      <c r="AM24" s="101">
        <v>99426</v>
      </c>
      <c r="AN24" s="102">
        <v>17175</v>
      </c>
      <c r="AO24" s="97" t="s">
        <v>244</v>
      </c>
      <c r="AP24" s="103">
        <v>158329694.7465854</v>
      </c>
      <c r="AQ24" s="101" t="s">
        <v>242</v>
      </c>
      <c r="AR24" s="101" t="s">
        <v>245</v>
      </c>
      <c r="AS24" s="101">
        <v>99426</v>
      </c>
      <c r="AT24" s="101">
        <v>112721</v>
      </c>
      <c r="AU24" s="101">
        <v>13295</v>
      </c>
      <c r="AV24" s="101" t="s">
        <v>246</v>
      </c>
      <c r="AW24" s="17">
        <v>127861129.30241159</v>
      </c>
      <c r="AX24" s="101" t="s">
        <v>245</v>
      </c>
      <c r="AY24" s="97" t="s">
        <v>248</v>
      </c>
      <c r="AZ24" s="101">
        <v>112721</v>
      </c>
      <c r="BA24" s="101">
        <v>121877</v>
      </c>
      <c r="BB24" s="102">
        <f>Table354[[#This Row],[قرائت
 فعلی713]]-Table354[[#This Row],[قرائت 
قبلی612]]</f>
        <v>9156</v>
      </c>
      <c r="BC24" s="101" t="s">
        <v>246</v>
      </c>
      <c r="BD24" s="98">
        <v>129102575.5549992</v>
      </c>
      <c r="BE24" s="101" t="s">
        <v>268</v>
      </c>
      <c r="BF24" s="97" t="s">
        <v>269</v>
      </c>
      <c r="BG24" s="101">
        <v>134993.16</v>
      </c>
      <c r="BH24" s="101">
        <v>148983</v>
      </c>
      <c r="BI24" s="102">
        <v>13989.839999999997</v>
      </c>
      <c r="BJ24" s="98">
        <v>192099214.56835052</v>
      </c>
      <c r="BL24" s="87">
        <f>Table354[[#This Row],[مبلغ واریزی
 به مشترک (ریال)1016]]+Table354[[#This Row],[مبلغ واریزی
 به مشترک (ریال)108]]+Table354[[#This Row],[مبلغ واریزی
 به مشترک (ریال)10]]+Table354[[#This Row],[مبلغ واریزی
 به مشترک (ریال)9]]+Table354[[#This Row],[مبلغ واریزی
 به مشترک (ریال)8]]+Table354[[#This Row],[مبلغ واریزی
 به مشترک (ریال) قطعی]]</f>
        <v>822468089.37407041</v>
      </c>
    </row>
    <row r="25" spans="1:64" ht="32.25" customHeight="1">
      <c r="A25" s="99">
        <v>24</v>
      </c>
      <c r="B25" s="15" t="s">
        <v>19</v>
      </c>
      <c r="C25" s="15" t="s">
        <v>174</v>
      </c>
      <c r="D25" s="73">
        <f>Table354[[#This Row],[انرژی 
تولیدی1814]]+Table354[[#This Row],[انرژی 
تولیدی186]]+Table354[[#This Row],[انرژی 
تولیدی18]]+Table354[[#This Row],[انرژی 
تولیدی17]]+Table354[[#This Row],[انرژی 
تولیدی16]]+Table354[[#This Row],[انرژی 
تولیدی1]]</f>
        <v>83017</v>
      </c>
      <c r="E25" s="15">
        <v>48</v>
      </c>
      <c r="F25" s="15">
        <v>97654265</v>
      </c>
      <c r="G25" s="15" t="s">
        <v>162</v>
      </c>
      <c r="H25" s="15" t="s">
        <v>17</v>
      </c>
      <c r="I25" s="15" t="s">
        <v>73</v>
      </c>
      <c r="J25" s="15" t="s">
        <v>70</v>
      </c>
      <c r="K25" s="15">
        <v>7000</v>
      </c>
      <c r="M25" s="101" t="s">
        <v>193</v>
      </c>
      <c r="N25" s="101" t="s">
        <v>213</v>
      </c>
      <c r="O25" s="101">
        <v>38525</v>
      </c>
      <c r="P25" s="101">
        <v>52250</v>
      </c>
      <c r="Q25" s="102">
        <f>Table354[[#This Row],[قرائت
 فعلی]]-Table354[[#This Row],[قرائت 
قبلی]]</f>
        <v>13725</v>
      </c>
      <c r="R25" s="101" t="s">
        <v>217</v>
      </c>
      <c r="S25" s="17">
        <v>97845525</v>
      </c>
      <c r="T25" s="17">
        <v>41384467.088812441</v>
      </c>
      <c r="U25" s="17">
        <f>Table354[[#This Row],[مبلغ واریزی
 به مشترک (ریال) علی الحساب]]+Table354[[#This Row],[مبلغ واریزی
 به مشترک (ریال) علی الحساب2]]</f>
        <v>139229992.08881244</v>
      </c>
      <c r="V25" s="101" t="s">
        <v>213</v>
      </c>
      <c r="W25" s="101" t="s">
        <v>225</v>
      </c>
      <c r="X25" s="101">
        <v>52250</v>
      </c>
      <c r="Y25" s="101">
        <v>68739</v>
      </c>
      <c r="Z25" s="102">
        <f>Table354[[#This Row],[قرائت
 فعلی2]]-Table354[[#This Row],[قرائت 
قبلی2]]</f>
        <v>16489</v>
      </c>
      <c r="AA25" s="101"/>
      <c r="AB25" s="17">
        <v>147193352.63591027</v>
      </c>
      <c r="AC25" s="101" t="s">
        <v>225</v>
      </c>
      <c r="AD25" s="101" t="s">
        <v>234</v>
      </c>
      <c r="AE25" s="101">
        <v>68739</v>
      </c>
      <c r="AF25" s="101">
        <v>82054</v>
      </c>
      <c r="AG25" s="102">
        <f>Table354[[#This Row],[قرائت
 فعلی6]]-Table354[[#This Row],[قرائت 
قبلی5]]</f>
        <v>13315</v>
      </c>
      <c r="AH25" s="101" t="s">
        <v>235</v>
      </c>
      <c r="AI25" s="17">
        <v>119033963.70700085</v>
      </c>
      <c r="AJ25" s="101" t="s">
        <v>234</v>
      </c>
      <c r="AK25" s="97" t="s">
        <v>242</v>
      </c>
      <c r="AL25" s="101">
        <v>82054</v>
      </c>
      <c r="AM25" s="101">
        <v>97170</v>
      </c>
      <c r="AN25" s="102">
        <v>15116</v>
      </c>
      <c r="AO25" s="97" t="s">
        <v>244</v>
      </c>
      <c r="AP25" s="103">
        <v>139348568.60491323</v>
      </c>
      <c r="AQ25" s="101" t="s">
        <v>242</v>
      </c>
      <c r="AR25" s="101" t="s">
        <v>245</v>
      </c>
      <c r="AS25" s="101">
        <v>97170</v>
      </c>
      <c r="AT25" s="101">
        <v>112325</v>
      </c>
      <c r="AU25" s="101">
        <v>15155</v>
      </c>
      <c r="AV25" s="101" t="s">
        <v>246</v>
      </c>
      <c r="AW25" s="17">
        <v>145749185.00022921</v>
      </c>
      <c r="AX25" s="101" t="s">
        <v>245</v>
      </c>
      <c r="AY25" s="97" t="s">
        <v>248</v>
      </c>
      <c r="AZ25" s="101">
        <v>112325</v>
      </c>
      <c r="BA25" s="101">
        <v>121542</v>
      </c>
      <c r="BB25" s="102">
        <f>Table354[[#This Row],[قرائت
 فعلی713]]-Table354[[#This Row],[قرائت 
قبلی612]]</f>
        <v>9217</v>
      </c>
      <c r="BC25" s="101" t="s">
        <v>246</v>
      </c>
      <c r="BD25" s="98">
        <v>129962695.37903315</v>
      </c>
      <c r="BE25" s="101" t="s">
        <v>268</v>
      </c>
      <c r="BF25" s="97" t="s">
        <v>269</v>
      </c>
      <c r="BG25" s="101">
        <v>134633.46</v>
      </c>
      <c r="BH25" s="101">
        <v>148524</v>
      </c>
      <c r="BI25" s="102">
        <v>13890.540000000008</v>
      </c>
      <c r="BJ25" s="98">
        <v>191737458.49036419</v>
      </c>
      <c r="BL25" s="87">
        <f>Table354[[#This Row],[مبلغ واریزی
 به مشترک (ریال)1016]]+Table354[[#This Row],[مبلغ واریزی
 به مشترک (ریال)108]]+Table354[[#This Row],[مبلغ واریزی
 به مشترک (ریال)10]]+Table354[[#This Row],[مبلغ واریزی
 به مشترک (ریال)9]]+Table354[[#This Row],[مبلغ واریزی
 به مشترک (ریال)8]]+Table354[[#This Row],[مبلغ واریزی
 به مشترک (ریال) قطعی]]</f>
        <v>820517757.41589916</v>
      </c>
    </row>
    <row r="26" spans="1:64" ht="32.25" customHeight="1">
      <c r="A26" s="99">
        <v>25</v>
      </c>
      <c r="B26" s="15" t="s">
        <v>19</v>
      </c>
      <c r="C26" s="15" t="s">
        <v>175</v>
      </c>
      <c r="D26" s="73">
        <f>Table354[[#This Row],[انرژی 
تولیدی1814]]+Table354[[#This Row],[انرژی 
تولیدی186]]+Table354[[#This Row],[انرژی 
تولیدی18]]+Table354[[#This Row],[انرژی 
تولیدی17]]+Table354[[#This Row],[انرژی 
تولیدی16]]+Table354[[#This Row],[انرژی 
تولیدی1]]</f>
        <v>122491</v>
      </c>
      <c r="E26" s="15">
        <v>89</v>
      </c>
      <c r="F26" s="15">
        <v>98822790</v>
      </c>
      <c r="G26" s="15" t="s">
        <v>162</v>
      </c>
      <c r="H26" s="15" t="s">
        <v>17</v>
      </c>
      <c r="I26" s="15" t="s">
        <v>74</v>
      </c>
      <c r="J26" s="15" t="s">
        <v>70</v>
      </c>
      <c r="K26" s="15">
        <v>7000</v>
      </c>
      <c r="M26" s="101" t="s">
        <v>193</v>
      </c>
      <c r="N26" s="101" t="s">
        <v>213</v>
      </c>
      <c r="O26" s="101">
        <v>66180</v>
      </c>
      <c r="P26" s="101">
        <v>90664</v>
      </c>
      <c r="Q26" s="102">
        <f>Table354[[#This Row],[قرائت
 فعلی]]-Table354[[#This Row],[قرائت 
قبلی]]</f>
        <v>24484</v>
      </c>
      <c r="R26" s="101" t="s">
        <v>217</v>
      </c>
      <c r="S26" s="17">
        <v>174546436</v>
      </c>
      <c r="T26" s="17">
        <v>73825667.920035243</v>
      </c>
      <c r="U26" s="17">
        <f>Table354[[#This Row],[مبلغ واریزی
 به مشترک (ریال) علی الحساب]]+Table354[[#This Row],[مبلغ واریزی
 به مشترک (ریال) علی الحساب2]]</f>
        <v>248372103.92003524</v>
      </c>
      <c r="V26" s="101" t="s">
        <v>213</v>
      </c>
      <c r="W26" s="101" t="s">
        <v>225</v>
      </c>
      <c r="X26" s="101">
        <v>90664</v>
      </c>
      <c r="Y26" s="101">
        <v>114561</v>
      </c>
      <c r="Z26" s="102">
        <f>Table354[[#This Row],[قرائت
 فعلی2]]-Table354[[#This Row],[قرائت 
قبلی2]]</f>
        <v>23897</v>
      </c>
      <c r="AA26" s="101"/>
      <c r="AB26" s="17">
        <v>213322793.85895735</v>
      </c>
      <c r="AC26" s="101" t="s">
        <v>225</v>
      </c>
      <c r="AD26" s="101" t="s">
        <v>234</v>
      </c>
      <c r="AE26" s="101">
        <v>114561</v>
      </c>
      <c r="AF26" s="101">
        <v>125022</v>
      </c>
      <c r="AG26" s="102">
        <f>Table354[[#This Row],[قرائت
 فعلی6]]-Table354[[#This Row],[قرائت 
قبلی5]]</f>
        <v>10461</v>
      </c>
      <c r="AH26" s="101" t="s">
        <v>235</v>
      </c>
      <c r="AI26" s="17">
        <v>93519661.61013414</v>
      </c>
      <c r="AJ26" s="101" t="s">
        <v>234</v>
      </c>
      <c r="AK26" s="97" t="s">
        <v>242</v>
      </c>
      <c r="AL26" s="101">
        <v>125022</v>
      </c>
      <c r="AM26" s="101">
        <v>149200</v>
      </c>
      <c r="AN26" s="102">
        <v>24178</v>
      </c>
      <c r="AO26" s="97" t="s">
        <v>244</v>
      </c>
      <c r="AP26" s="103">
        <v>222887648.30177242</v>
      </c>
      <c r="AQ26" s="101" t="s">
        <v>242</v>
      </c>
      <c r="AR26" s="101" t="s">
        <v>245</v>
      </c>
      <c r="AS26" s="101">
        <v>149200</v>
      </c>
      <c r="AT26" s="101">
        <v>172535</v>
      </c>
      <c r="AU26" s="101">
        <v>23335</v>
      </c>
      <c r="AV26" s="101" t="s">
        <v>246</v>
      </c>
      <c r="AW26" s="17">
        <v>224418161.13364229</v>
      </c>
      <c r="AX26" s="101" t="s">
        <v>245</v>
      </c>
      <c r="AY26" s="97" t="s">
        <v>248</v>
      </c>
      <c r="AZ26" s="101">
        <v>172535</v>
      </c>
      <c r="BA26" s="101">
        <v>188671</v>
      </c>
      <c r="BB26" s="102">
        <f>Table354[[#This Row],[قرائت
 فعلی713]]-Table354[[#This Row],[قرائت 
قبلی612]]</f>
        <v>16136</v>
      </c>
      <c r="BC26" s="101" t="s">
        <v>246</v>
      </c>
      <c r="BD26" s="98">
        <v>227522843.94445905</v>
      </c>
      <c r="BE26" s="101" t="s">
        <v>268</v>
      </c>
      <c r="BF26" s="97" t="s">
        <v>269</v>
      </c>
      <c r="BG26" s="101">
        <v>211840.23</v>
      </c>
      <c r="BH26" s="101">
        <v>236123</v>
      </c>
      <c r="BI26" s="102">
        <v>24282.76999999999</v>
      </c>
      <c r="BJ26" s="98">
        <v>339336428.12785631</v>
      </c>
      <c r="BL26" s="87">
        <f>Table354[[#This Row],[مبلغ واریزی
 به مشترک (ریال)1016]]+Table354[[#This Row],[مبلغ واریزی
 به مشترک (ریال)108]]+Table354[[#This Row],[مبلغ واریزی
 به مشترک (ریال)10]]+Table354[[#This Row],[مبلغ واریزی
 به مشترک (ریال)9]]+Table354[[#This Row],[مبلغ واریزی
 به مشترک (ریال)8]]+Table354[[#This Row],[مبلغ واریزی
 به مشترک (ریال) قطعی]]</f>
        <v>1230043212.7690005</v>
      </c>
    </row>
    <row r="27" spans="1:64" s="95" customFormat="1" ht="32.25" customHeight="1">
      <c r="A27" s="99">
        <v>26</v>
      </c>
      <c r="B27" s="96" t="s">
        <v>19</v>
      </c>
      <c r="C27" s="96" t="s">
        <v>194</v>
      </c>
      <c r="D27" s="73">
        <f>Table354[[#This Row],[انرژی 
تولیدی1814]]+Table354[[#This Row],[انرژی 
تولیدی186]]+Table354[[#This Row],[انرژی 
تولیدی18]]+Table354[[#This Row],[انرژی 
تولیدی17]]+Table354[[#This Row],[انرژی 
تولیدی16]]+Table354[[#This Row],[انرژی 
تولیدی1]]</f>
        <v>146065</v>
      </c>
      <c r="E27" s="96">
        <v>100</v>
      </c>
      <c r="F27" s="96">
        <v>10873449</v>
      </c>
      <c r="G27" s="96" t="s">
        <v>153</v>
      </c>
      <c r="H27" s="96" t="s">
        <v>196</v>
      </c>
      <c r="I27" s="96" t="s">
        <v>199</v>
      </c>
      <c r="J27" s="96" t="s">
        <v>187</v>
      </c>
      <c r="K27" s="96">
        <v>7000</v>
      </c>
      <c r="M27" s="101" t="s">
        <v>193</v>
      </c>
      <c r="N27" s="101" t="s">
        <v>213</v>
      </c>
      <c r="O27" s="101">
        <v>6174</v>
      </c>
      <c r="P27" s="101">
        <v>30564</v>
      </c>
      <c r="Q27" s="102">
        <f>Table354[[#This Row],[قرائت
 فعلی]]-Table354[[#This Row],[قرائت 
قبلی]]</f>
        <v>24390</v>
      </c>
      <c r="R27" s="101" t="s">
        <v>217</v>
      </c>
      <c r="S27" s="17">
        <v>173876310</v>
      </c>
      <c r="T27" s="17">
        <v>59214718.81873256</v>
      </c>
      <c r="U27" s="17">
        <f>Table354[[#This Row],[مبلغ واریزی
 به مشترک (ریال) علی الحساب]]+Table354[[#This Row],[مبلغ واریزی
 به مشترک (ریال) علی الحساب2]]</f>
        <v>233091028.81873256</v>
      </c>
      <c r="V27" s="101" t="s">
        <v>213</v>
      </c>
      <c r="W27" s="101" t="s">
        <v>225</v>
      </c>
      <c r="X27" s="101">
        <v>30564</v>
      </c>
      <c r="Y27" s="101">
        <v>58450</v>
      </c>
      <c r="Z27" s="102">
        <f>Table354[[#This Row],[قرائت
 فعلی2]]-Table354[[#This Row],[قرائت 
قبلی2]]</f>
        <v>27886</v>
      </c>
      <c r="AA27" s="101"/>
      <c r="AB27" s="17">
        <v>235208514.70634976</v>
      </c>
      <c r="AC27" s="101" t="s">
        <v>225</v>
      </c>
      <c r="AD27" s="101" t="s">
        <v>234</v>
      </c>
      <c r="AE27" s="101">
        <v>58450</v>
      </c>
      <c r="AF27" s="101">
        <v>80477</v>
      </c>
      <c r="AG27" s="102">
        <f>Table354[[#This Row],[قرائت
 فعلی6]]-Table354[[#This Row],[قرائت 
قبلی5]]</f>
        <v>22027</v>
      </c>
      <c r="AH27" s="101" t="s">
        <v>235</v>
      </c>
      <c r="AI27" s="17">
        <v>186061873.1807594</v>
      </c>
      <c r="AJ27" s="101" t="s">
        <v>234</v>
      </c>
      <c r="AK27" s="97" t="s">
        <v>242</v>
      </c>
      <c r="AL27" s="101">
        <v>80477</v>
      </c>
      <c r="AM27" s="101">
        <v>110172</v>
      </c>
      <c r="AN27" s="102">
        <v>29695</v>
      </c>
      <c r="AO27" s="97" t="s">
        <v>244</v>
      </c>
      <c r="AP27" s="103">
        <v>258647556.7150991</v>
      </c>
      <c r="AQ27" s="101" t="s">
        <v>242</v>
      </c>
      <c r="AR27" s="101" t="s">
        <v>245</v>
      </c>
      <c r="AS27" s="101">
        <v>110172</v>
      </c>
      <c r="AT27" s="101">
        <v>134952</v>
      </c>
      <c r="AU27" s="101">
        <v>24780</v>
      </c>
      <c r="AV27" s="101" t="s">
        <v>246</v>
      </c>
      <c r="AW27" s="17">
        <v>225161318.73668873</v>
      </c>
      <c r="AX27" s="101" t="s">
        <v>245</v>
      </c>
      <c r="AY27" s="97" t="s">
        <v>248</v>
      </c>
      <c r="AZ27" s="101">
        <v>134952</v>
      </c>
      <c r="BA27" s="101">
        <v>152239</v>
      </c>
      <c r="BB27" s="102">
        <f>Table354[[#This Row],[قرائت
 فعلی713]]-Table354[[#This Row],[قرائت 
قبلی612]]</f>
        <v>17287</v>
      </c>
      <c r="BC27" s="101" t="s">
        <v>246</v>
      </c>
      <c r="BD27" s="98">
        <v>171302351.38975561</v>
      </c>
      <c r="BE27" s="101" t="s">
        <v>268</v>
      </c>
      <c r="BF27" s="97" t="s">
        <v>269</v>
      </c>
      <c r="BG27" s="101">
        <v>175904.84</v>
      </c>
      <c r="BH27" s="101">
        <v>200457</v>
      </c>
      <c r="BI27" s="102">
        <v>24552.160000000003</v>
      </c>
      <c r="BJ27" s="98">
        <v>243547025.25875112</v>
      </c>
      <c r="BL27" s="87">
        <f>Table354[[#This Row],[مبلغ واریزی
 به مشترک (ریال)1016]]+Table354[[#This Row],[مبلغ واریزی
 به مشترک (ریال)108]]+Table354[[#This Row],[مبلغ واریزی
 به مشترک (ریال)10]]+Table354[[#This Row],[مبلغ واریزی
 به مشترک (ریال)9]]+Table354[[#This Row],[مبلغ واریزی
 به مشترک (ریال)8]]+Table354[[#This Row],[مبلغ واریزی
 به مشترک (ریال) قطعی]]</f>
        <v>1309472643.5473852</v>
      </c>
    </row>
    <row r="28" spans="1:64" s="97" customFormat="1" ht="32.25" customHeight="1">
      <c r="A28" s="99">
        <v>27</v>
      </c>
      <c r="B28" s="99" t="s">
        <v>204</v>
      </c>
      <c r="C28" s="99" t="s">
        <v>192</v>
      </c>
      <c r="D28" s="73">
        <f>Table354[[#This Row],[انرژی 
تولیدی1814]]+Table354[[#This Row],[انرژی 
تولیدی186]]+Table354[[#This Row],[انرژی 
تولیدی18]]+Table354[[#This Row],[انرژی 
تولیدی17]]+Table354[[#This Row],[انرژی 
تولیدی16]]+Table354[[#This Row],[انرژی 
تولیدی1]]</f>
        <v>8998</v>
      </c>
      <c r="E28" s="99">
        <v>5</v>
      </c>
      <c r="F28" s="99">
        <v>11003680</v>
      </c>
      <c r="G28" s="99" t="s">
        <v>153</v>
      </c>
      <c r="H28" s="99" t="s">
        <v>195</v>
      </c>
      <c r="I28" s="99" t="s">
        <v>198</v>
      </c>
      <c r="J28" s="99" t="s">
        <v>197</v>
      </c>
      <c r="K28" s="99">
        <v>8000</v>
      </c>
      <c r="M28" s="101" t="s">
        <v>193</v>
      </c>
      <c r="N28" s="101" t="s">
        <v>213</v>
      </c>
      <c r="O28" s="101">
        <v>780</v>
      </c>
      <c r="P28" s="101">
        <v>2231</v>
      </c>
      <c r="Q28" s="102">
        <f>Table354[[#This Row],[قرائت
 فعلی]]-Table354[[#This Row],[قرائت 
قبلی]]</f>
        <v>1451</v>
      </c>
      <c r="R28" s="101" t="s">
        <v>217</v>
      </c>
      <c r="S28" s="17">
        <v>11795179</v>
      </c>
      <c r="T28" s="17">
        <v>1800101.9855223652</v>
      </c>
      <c r="U28" s="17">
        <v>13595280.985522365</v>
      </c>
      <c r="V28" s="101" t="s">
        <v>213</v>
      </c>
      <c r="W28" s="101" t="s">
        <v>225</v>
      </c>
      <c r="X28" s="101">
        <v>2231</v>
      </c>
      <c r="Y28" s="101">
        <v>3853</v>
      </c>
      <c r="Z28" s="102">
        <f>Table354[[#This Row],[قرائت
 فعلی2]]-Table354[[#This Row],[قرائت 
قبلی2]]</f>
        <v>1622</v>
      </c>
      <c r="AA28" s="101"/>
      <c r="AB28" s="17">
        <v>15438666.330952993</v>
      </c>
      <c r="AC28" s="101" t="s">
        <v>225</v>
      </c>
      <c r="AD28" s="101" t="s">
        <v>234</v>
      </c>
      <c r="AE28" s="101">
        <v>3853</v>
      </c>
      <c r="AF28" s="101">
        <v>5168</v>
      </c>
      <c r="AG28" s="102">
        <f>Table354[[#This Row],[قرائت
 فعلی6]]-Table354[[#This Row],[قرائت 
قبلی5]]</f>
        <v>1315</v>
      </c>
      <c r="AH28" s="101" t="s">
        <v>235</v>
      </c>
      <c r="AI28" s="17">
        <v>12820915.632533133</v>
      </c>
      <c r="AJ28" s="101" t="s">
        <v>234</v>
      </c>
      <c r="AK28" s="97" t="s">
        <v>242</v>
      </c>
      <c r="AL28" s="101">
        <v>5599</v>
      </c>
      <c r="AM28" s="101">
        <v>7482</v>
      </c>
      <c r="AN28" s="102">
        <v>1883</v>
      </c>
      <c r="AO28" s="97" t="s">
        <v>244</v>
      </c>
      <c r="AP28" s="103">
        <v>18932059.722567465</v>
      </c>
      <c r="AQ28" s="101" t="s">
        <v>242</v>
      </c>
      <c r="AR28" s="101" t="s">
        <v>245</v>
      </c>
      <c r="AS28" s="101">
        <v>7482</v>
      </c>
      <c r="AT28" s="101">
        <v>9060</v>
      </c>
      <c r="AU28" s="101">
        <v>1578</v>
      </c>
      <c r="AV28" s="101" t="s">
        <v>246</v>
      </c>
      <c r="AW28" s="17">
        <v>16552496.41293719</v>
      </c>
      <c r="AX28" s="101" t="s">
        <v>245</v>
      </c>
      <c r="AY28" s="97" t="s">
        <v>248</v>
      </c>
      <c r="AZ28" s="101">
        <v>9060</v>
      </c>
      <c r="BA28" s="101">
        <v>10209</v>
      </c>
      <c r="BB28" s="102">
        <f>Table354[[#This Row],[قرائت
 فعلی713]]-Table354[[#This Row],[قرائت 
قبلی612]]</f>
        <v>1149</v>
      </c>
      <c r="BC28" s="101" t="s">
        <v>246</v>
      </c>
      <c r="BD28" s="98">
        <v>14232681.370318614</v>
      </c>
      <c r="BE28" s="101" t="s">
        <v>268</v>
      </c>
      <c r="BF28" s="97" t="s">
        <v>269</v>
      </c>
      <c r="BG28" s="101">
        <v>11717.255999999999</v>
      </c>
      <c r="BH28" s="101">
        <v>13285</v>
      </c>
      <c r="BI28" s="102">
        <v>1567.7440000000006</v>
      </c>
      <c r="BJ28" s="98">
        <v>19404738.581972811</v>
      </c>
      <c r="BL28" s="87">
        <f>Table354[[#This Row],[مبلغ واریزی
 به مشترک (ریال) قطعی]]+Table354[[#This Row],[مبلغ واریزی
 به مشترک (ریال)8]]+Table354[[#This Row],[مبلغ واریزی
 به مشترک (ریال)9]]+Table354[[#This Row],[مبلغ واریزی
 به مشترک (ریال)10]]+Table354[[#This Row],[مبلغ واریزی
 به مشترک (ریال)108]]+Table354[[#This Row],[مبلغ واریزی
 به مشترک (ریال)1016]]</f>
        <v>91572100.454831779</v>
      </c>
    </row>
    <row r="29" spans="1:64" s="97" customFormat="1" ht="32.25" customHeight="1">
      <c r="A29" s="99">
        <v>28</v>
      </c>
      <c r="B29" s="99" t="s">
        <v>204</v>
      </c>
      <c r="C29" s="99" t="s">
        <v>192</v>
      </c>
      <c r="D29" s="73">
        <f>Table354[[#This Row],[انرژی 
تولیدی1814]]+Table354[[#This Row],[انرژی 
تولیدی186]]+Table354[[#This Row],[انرژی 
تولیدی18]]+Table354[[#This Row],[انرژی 
تولیدی17]]+Table354[[#This Row],[انرژی 
تولیدی16]]+Table354[[#This Row],[انرژی 
تولیدی1]]</f>
        <v>8670</v>
      </c>
      <c r="E29" s="99">
        <v>5</v>
      </c>
      <c r="F29" s="99">
        <v>11003593</v>
      </c>
      <c r="G29" s="99" t="s">
        <v>153</v>
      </c>
      <c r="H29" s="99" t="s">
        <v>195</v>
      </c>
      <c r="I29" s="99" t="s">
        <v>198</v>
      </c>
      <c r="J29" s="99" t="s">
        <v>197</v>
      </c>
      <c r="K29" s="99">
        <v>8000</v>
      </c>
      <c r="M29" s="101" t="s">
        <v>193</v>
      </c>
      <c r="N29" s="101" t="s">
        <v>213</v>
      </c>
      <c r="O29" s="101">
        <v>984</v>
      </c>
      <c r="P29" s="101">
        <v>2548</v>
      </c>
      <c r="Q29" s="102">
        <f>Table354[[#This Row],[قرائت
 فعلی]]-Table354[[#This Row],[قرائت 
قبلی]]</f>
        <v>1564</v>
      </c>
      <c r="R29" s="101" t="s">
        <v>217</v>
      </c>
      <c r="S29" s="17">
        <v>12713756</v>
      </c>
      <c r="T29" s="17">
        <v>1940289.1146498807</v>
      </c>
      <c r="U29" s="17">
        <v>14654045.114649881</v>
      </c>
      <c r="V29" s="101" t="s">
        <v>213</v>
      </c>
      <c r="W29" s="101" t="s">
        <v>225</v>
      </c>
      <c r="X29" s="101">
        <v>2548</v>
      </c>
      <c r="Y29" s="101">
        <v>4235</v>
      </c>
      <c r="Z29" s="102">
        <f>Table354[[#This Row],[قرائت
 فعلی2]]-Table354[[#This Row],[قرائت 
قبلی2]]</f>
        <v>1687</v>
      </c>
      <c r="AA29" s="101"/>
      <c r="AB29" s="17">
        <v>16057355.178987484</v>
      </c>
      <c r="AC29" s="101" t="s">
        <v>225</v>
      </c>
      <c r="AD29" s="101" t="s">
        <v>234</v>
      </c>
      <c r="AE29" s="101">
        <v>4235</v>
      </c>
      <c r="AF29" s="101">
        <v>5599</v>
      </c>
      <c r="AG29" s="102">
        <f>Table354[[#This Row],[قرائت
 فعلی6]]-Table354[[#This Row],[قرائت 
قبلی5]]</f>
        <v>1364</v>
      </c>
      <c r="AH29" s="101" t="s">
        <v>235</v>
      </c>
      <c r="AI29" s="17">
        <v>13298653.173213076</v>
      </c>
      <c r="AJ29" s="101" t="s">
        <v>234</v>
      </c>
      <c r="AK29" s="97" t="s">
        <v>242</v>
      </c>
      <c r="AL29" s="101">
        <v>5168</v>
      </c>
      <c r="AM29" s="101">
        <v>6984</v>
      </c>
      <c r="AN29" s="102">
        <v>1816</v>
      </c>
      <c r="AO29" s="97" t="s">
        <v>244</v>
      </c>
      <c r="AP29" s="103">
        <v>18258428.282624811</v>
      </c>
      <c r="AQ29" s="101" t="s">
        <v>242</v>
      </c>
      <c r="AR29" s="101" t="s">
        <v>245</v>
      </c>
      <c r="AS29" s="101">
        <v>6984</v>
      </c>
      <c r="AT29" s="101">
        <v>8437</v>
      </c>
      <c r="AU29" s="101">
        <v>1453</v>
      </c>
      <c r="AV29" s="101" t="s">
        <v>246</v>
      </c>
      <c r="AW29" s="17">
        <v>15241303.731304018</v>
      </c>
      <c r="AX29" s="101" t="s">
        <v>245</v>
      </c>
      <c r="AY29" s="97" t="s">
        <v>248</v>
      </c>
      <c r="AZ29" s="101">
        <v>8437</v>
      </c>
      <c r="BA29" s="101">
        <v>9223</v>
      </c>
      <c r="BB29" s="102">
        <f>Table354[[#This Row],[قرائت
 فعلی713]]-Table354[[#This Row],[قرائت 
قبلی612]]</f>
        <v>786</v>
      </c>
      <c r="BC29" s="101" t="s">
        <v>246</v>
      </c>
      <c r="BD29" s="98">
        <v>9736194.5666409321</v>
      </c>
      <c r="BE29" s="101" t="s">
        <v>268</v>
      </c>
      <c r="BF29" s="97" t="s">
        <v>269</v>
      </c>
      <c r="BG29" s="101">
        <v>10617.785</v>
      </c>
      <c r="BH29" s="101">
        <v>12081</v>
      </c>
      <c r="BI29" s="102">
        <v>1463.2150000000001</v>
      </c>
      <c r="BJ29" s="98">
        <v>17944857.042210974</v>
      </c>
      <c r="BL29" s="87">
        <f>Table354[[#This Row],[مبلغ واریزی
 به مشترک (ریال) قطعی]]+Table354[[#This Row],[مبلغ واریزی
 به مشترک (ریال)8]]+Table354[[#This Row],[مبلغ واریزی
 به مشترک (ریال)9]]+Table354[[#This Row],[مبلغ واریزی
 به مشترک (ریال)10]]+Table354[[#This Row],[مبلغ واریزی
 به مشترک (ریال)108]]+Table354[[#This Row],[مبلغ واریزی
 به مشترک (ریال)1016]]</f>
        <v>87245980.047420204</v>
      </c>
    </row>
    <row r="30" spans="1:64" s="95" customFormat="1" ht="32.25" customHeight="1">
      <c r="A30" s="99">
        <v>29</v>
      </c>
      <c r="B30" s="96" t="s">
        <v>204</v>
      </c>
      <c r="C30" s="99" t="s">
        <v>205</v>
      </c>
      <c r="D30" s="73">
        <f>Table354[[#This Row],[انرژی 
تولیدی1814]]+Table354[[#This Row],[انرژی 
تولیدی186]]+Table354[[#This Row],[انرژی 
تولیدی18]]+Table354[[#This Row],[انرژی 
تولیدی17]]+Table354[[#This Row],[انرژی 
تولیدی16]]+Table354[[#This Row],[انرژی 
تولیدی1]]</f>
        <v>8056</v>
      </c>
      <c r="E30" s="96">
        <v>5</v>
      </c>
      <c r="F30" s="96">
        <v>11151181</v>
      </c>
      <c r="G30" s="96" t="s">
        <v>209</v>
      </c>
      <c r="H30" s="99" t="s">
        <v>212</v>
      </c>
      <c r="I30" s="99" t="s">
        <v>210</v>
      </c>
      <c r="J30" s="99" t="s">
        <v>211</v>
      </c>
      <c r="K30" s="96">
        <v>8000</v>
      </c>
      <c r="M30" s="101" t="s">
        <v>193</v>
      </c>
      <c r="N30" s="101" t="s">
        <v>213</v>
      </c>
      <c r="O30" s="101">
        <v>0</v>
      </c>
      <c r="P30" s="101">
        <v>780</v>
      </c>
      <c r="Q30" s="102">
        <f>Table354[[#This Row],[قرائت
 فعلی]]-Table354[[#This Row],[قرائت 
قبلی]]</f>
        <v>780</v>
      </c>
      <c r="R30" s="101" t="s">
        <v>217</v>
      </c>
      <c r="S30" s="17">
        <v>6340620</v>
      </c>
      <c r="T30" s="17">
        <v>967663.36919878982</v>
      </c>
      <c r="U30" s="17">
        <f>Table354[[#This Row],[مبلغ واریزی
 به مشترک (ریال) علی الحساب]]+Table354[[#This Row],[مبلغ واریزی
 به مشترک (ریال) علی الحساب2]]</f>
        <v>7308283.3691987898</v>
      </c>
      <c r="V30" s="101" t="s">
        <v>213</v>
      </c>
      <c r="W30" s="101" t="s">
        <v>225</v>
      </c>
      <c r="X30" s="101">
        <v>780</v>
      </c>
      <c r="Y30" s="101">
        <v>2549</v>
      </c>
      <c r="Z30" s="102">
        <f>Table354[[#This Row],[قرائت
 فعلی2]]-Table354[[#This Row],[قرائت 
قبلی2]]</f>
        <v>1769</v>
      </c>
      <c r="AA30" s="101"/>
      <c r="AB30" s="17">
        <v>16595225.9385357</v>
      </c>
      <c r="AC30" s="101" t="s">
        <v>225</v>
      </c>
      <c r="AD30" s="101" t="s">
        <v>234</v>
      </c>
      <c r="AE30" s="101">
        <v>2549</v>
      </c>
      <c r="AF30" s="101">
        <v>3892</v>
      </c>
      <c r="AG30" s="102">
        <f>Table354[[#This Row],[قرائت
 فعلی6]]-Table354[[#This Row],[قرائت 
قبلی5]]</f>
        <v>1343</v>
      </c>
      <c r="AH30" s="101" t="s">
        <v>235</v>
      </c>
      <c r="AI30" s="17">
        <v>12905158.070303189</v>
      </c>
      <c r="AJ30" s="101" t="s">
        <v>234</v>
      </c>
      <c r="AK30" s="97" t="s">
        <v>242</v>
      </c>
      <c r="AL30" s="101">
        <v>3892</v>
      </c>
      <c r="AM30" s="101">
        <v>5734</v>
      </c>
      <c r="AN30" s="102">
        <v>1842</v>
      </c>
      <c r="AO30" s="97" t="s">
        <v>244</v>
      </c>
      <c r="AP30" s="103">
        <v>18252747.041832611</v>
      </c>
      <c r="AQ30" s="101" t="s">
        <v>242</v>
      </c>
      <c r="AR30" s="101" t="s">
        <v>245</v>
      </c>
      <c r="AS30" s="101">
        <v>5734</v>
      </c>
      <c r="AT30" s="101">
        <v>7157</v>
      </c>
      <c r="AU30" s="101">
        <v>1423</v>
      </c>
      <c r="AV30" s="101" t="s">
        <v>246</v>
      </c>
      <c r="AW30" s="17">
        <v>14711214.551577795</v>
      </c>
      <c r="AX30" s="101" t="s">
        <v>245</v>
      </c>
      <c r="AY30" s="97" t="s">
        <v>248</v>
      </c>
      <c r="AZ30" s="101">
        <v>7157</v>
      </c>
      <c r="BA30" s="101">
        <v>8056</v>
      </c>
      <c r="BB30" s="102">
        <f>Table354[[#This Row],[قرائت
 فعلی713]]-Table354[[#This Row],[قرائت 
قبلی612]]</f>
        <v>899</v>
      </c>
      <c r="BC30" s="101" t="s">
        <v>246</v>
      </c>
      <c r="BD30" s="98">
        <v>9723476.8795478661</v>
      </c>
      <c r="BE30" s="101" t="s">
        <v>268</v>
      </c>
      <c r="BF30" s="97" t="s">
        <v>269</v>
      </c>
      <c r="BG30" s="101">
        <v>8687.6669999999995</v>
      </c>
      <c r="BH30" s="101">
        <v>9666</v>
      </c>
      <c r="BI30" s="102">
        <v>978.33300000000054</v>
      </c>
      <c r="BJ30" s="98">
        <v>7095577.6249163989</v>
      </c>
      <c r="BL30" s="87">
        <f>Table354[[#This Row],[مبلغ واریزی
 به مشترک (ریال)1016]]+Table354[[#This Row],[مبلغ واریزی
 به مشترک (ریال)108]]+Table354[[#This Row],[مبلغ واریزی
 به مشترک (ریال)10]]+Table354[[#This Row],[مبلغ واریزی
 به مشترک (ریال)9]]+Table354[[#This Row],[مبلغ واریزی
 به مشترک (ریال)8]]+Table354[[#This Row],[مبلغ واریزی
 به مشترک (ریال) قطعی]]</f>
        <v>79496105.850995943</v>
      </c>
    </row>
    <row r="31" spans="1:64" s="97" customFormat="1" ht="32.25" customHeight="1">
      <c r="A31" s="99">
        <v>30</v>
      </c>
      <c r="B31" s="99" t="s">
        <v>204</v>
      </c>
      <c r="C31" s="99" t="s">
        <v>236</v>
      </c>
      <c r="D31" s="73">
        <f>Table354[[#This Row],[انرژی 
تولیدی1814]]+Table354[[#This Row],[انرژی 
تولیدی186]]+Table354[[#This Row],[انرژی 
تولیدی18]]+Table354[[#This Row],[انرژی 
تولیدی17]]+Table354[[#This Row],[انرژی 
تولیدی16]]+Table354[[#This Row],[انرژی 
تولیدی1]]</f>
        <v>20267</v>
      </c>
      <c r="E31" s="99">
        <v>20</v>
      </c>
      <c r="F31" s="99">
        <v>24607999</v>
      </c>
      <c r="G31" s="99" t="s">
        <v>170</v>
      </c>
      <c r="H31" s="99" t="s">
        <v>228</v>
      </c>
      <c r="I31" s="99" t="s">
        <v>238</v>
      </c>
      <c r="J31" s="99" t="s">
        <v>237</v>
      </c>
      <c r="K31" s="99">
        <v>8000</v>
      </c>
      <c r="M31" s="101"/>
      <c r="N31" s="101"/>
      <c r="O31" s="101"/>
      <c r="P31" s="101"/>
      <c r="Q31" s="102">
        <f>Table354[[#This Row],[قرائت
 فعلی]]-Table354[[#This Row],[قرائت 
قبلی]]</f>
        <v>0</v>
      </c>
      <c r="R31" s="101"/>
      <c r="S31" s="17"/>
      <c r="T31" s="17"/>
      <c r="U31" s="17">
        <f>Table354[[#This Row],[مبلغ واریزی
 به مشترک (ریال) علی الحساب]]+Table354[[#This Row],[مبلغ واریزی
 به مشترک (ریال) علی الحساب2]]</f>
        <v>0</v>
      </c>
      <c r="V31" s="101"/>
      <c r="W31" s="101"/>
      <c r="X31" s="101"/>
      <c r="Y31" s="101"/>
      <c r="Z31" s="102">
        <f>Table354[[#This Row],[قرائت
 فعلی2]]-Table354[[#This Row],[قرائت 
قبلی2]]</f>
        <v>0</v>
      </c>
      <c r="AA31" s="101"/>
      <c r="AB31" s="17"/>
      <c r="AC31" s="101" t="s">
        <v>225</v>
      </c>
      <c r="AD31" s="101" t="s">
        <v>234</v>
      </c>
      <c r="AE31" s="101">
        <v>0</v>
      </c>
      <c r="AF31" s="101">
        <v>6565</v>
      </c>
      <c r="AG31" s="102">
        <f>Table354[[#This Row],[قرائت
 فعلی6]]-Table354[[#This Row],[قرائت 
قبلی5]]</f>
        <v>6565</v>
      </c>
      <c r="AH31" s="101" t="s">
        <v>235</v>
      </c>
      <c r="AI31" s="17">
        <v>70799523.820852086</v>
      </c>
      <c r="AJ31" s="101" t="s">
        <v>234</v>
      </c>
      <c r="AK31" s="97" t="s">
        <v>242</v>
      </c>
      <c r="AL31" s="101">
        <v>6565</v>
      </c>
      <c r="AM31" s="101">
        <v>8734</v>
      </c>
      <c r="AN31" s="102">
        <v>2169</v>
      </c>
      <c r="AO31" s="97" t="s">
        <v>244</v>
      </c>
      <c r="AP31" s="103">
        <v>10480969</v>
      </c>
      <c r="AQ31" s="101" t="s">
        <v>242</v>
      </c>
      <c r="AR31" s="101" t="s">
        <v>245</v>
      </c>
      <c r="AS31" s="101">
        <v>8734</v>
      </c>
      <c r="AT31" s="101">
        <v>16816</v>
      </c>
      <c r="AU31" s="101">
        <v>8082</v>
      </c>
      <c r="AV31" s="101" t="s">
        <v>246</v>
      </c>
      <c r="AW31" s="17">
        <v>72865634.915171653</v>
      </c>
      <c r="AX31" s="101" t="s">
        <v>245</v>
      </c>
      <c r="AY31" s="97" t="s">
        <v>248</v>
      </c>
      <c r="AZ31" s="101">
        <v>16816</v>
      </c>
      <c r="BA31" s="101">
        <v>20267</v>
      </c>
      <c r="BB31" s="102">
        <f>Table354[[#This Row],[قرائت
 فعلی713]]-Table354[[#This Row],[قرائت 
قبلی612]]</f>
        <v>3451</v>
      </c>
      <c r="BC31" s="101" t="s">
        <v>246</v>
      </c>
      <c r="BD31" s="98">
        <v>31502402.347456578</v>
      </c>
      <c r="BE31" s="101" t="s">
        <v>268</v>
      </c>
      <c r="BF31" s="97" t="s">
        <v>269</v>
      </c>
      <c r="BG31" s="101">
        <v>24621</v>
      </c>
      <c r="BH31" s="101">
        <v>29717</v>
      </c>
      <c r="BI31" s="102">
        <v>5096</v>
      </c>
      <c r="BJ31" s="98">
        <v>41274656.905439377</v>
      </c>
      <c r="BL31" s="87">
        <f>Table354[[#This Row],[مبلغ واریزی
 به مشترک (ریال)1016]]+Table354[[#This Row],[مبلغ واریزی
 به مشترک (ریال)108]]+Table354[[#This Row],[مبلغ واریزی
 به مشترک (ریال)10]]+Table354[[#This Row],[مبلغ واریزی
 به مشترک (ریال)9]]+Table354[[#This Row],[مبلغ واریزی
 به مشترک (ریال)8]]+Table354[[#This Row],[مبلغ واریزی
 به مشترک (ریال) قطعی]]</f>
        <v>185648530.0834803</v>
      </c>
    </row>
    <row r="32" spans="1:64" s="97" customFormat="1" ht="32.25" customHeight="1">
      <c r="A32" s="99">
        <v>31</v>
      </c>
      <c r="B32" s="99" t="s">
        <v>204</v>
      </c>
      <c r="C32" s="99" t="s">
        <v>239</v>
      </c>
      <c r="D32" s="73">
        <f>Table354[[#This Row],[انرژی 
تولیدی1814]]+Table354[[#This Row],[انرژی 
تولیدی186]]+Table354[[#This Row],[انرژی 
تولیدی18]]+Table354[[#This Row],[انرژی 
تولیدی17]]+Table354[[#This Row],[انرژی 
تولیدی16]]+Table354[[#This Row],[انرژی 
تولیدی1]]</f>
        <v>16825</v>
      </c>
      <c r="E32" s="99">
        <v>10</v>
      </c>
      <c r="F32" s="99">
        <v>23678178</v>
      </c>
      <c r="G32" s="99" t="s">
        <v>170</v>
      </c>
      <c r="H32" s="99" t="s">
        <v>240</v>
      </c>
      <c r="I32" s="99" t="s">
        <v>241</v>
      </c>
      <c r="J32" s="99" t="s">
        <v>212</v>
      </c>
      <c r="K32" s="99">
        <v>8000</v>
      </c>
      <c r="M32" s="101"/>
      <c r="N32" s="101"/>
      <c r="O32" s="101"/>
      <c r="P32" s="101"/>
      <c r="Q32" s="102">
        <f>Table354[[#This Row],[قرائت
 فعلی]]-Table354[[#This Row],[قرائت 
قبلی]]</f>
        <v>0</v>
      </c>
      <c r="R32" s="101"/>
      <c r="S32" s="17"/>
      <c r="T32" s="17"/>
      <c r="U32" s="17">
        <f>Table354[[#This Row],[مبلغ واریزی
 به مشترک (ریال) علی الحساب]]+Table354[[#This Row],[مبلغ واریزی
 به مشترک (ریال) علی الحساب2]]</f>
        <v>0</v>
      </c>
      <c r="V32" s="101"/>
      <c r="W32" s="101"/>
      <c r="X32" s="101"/>
      <c r="Y32" s="101"/>
      <c r="Z32" s="102">
        <f>Table354[[#This Row],[قرائت
 فعلی2]]-Table354[[#This Row],[قرائت 
قبلی2]]</f>
        <v>0</v>
      </c>
      <c r="AA32" s="101"/>
      <c r="AB32" s="17"/>
      <c r="AC32" s="101" t="s">
        <v>225</v>
      </c>
      <c r="AD32" s="101" t="s">
        <v>234</v>
      </c>
      <c r="AE32" s="101">
        <v>0</v>
      </c>
      <c r="AF32" s="101">
        <v>2142</v>
      </c>
      <c r="AG32" s="102">
        <f>Table354[[#This Row],[قرائت
 فعلی6]]-Table354[[#This Row],[قرائت 
قبلی5]]</f>
        <v>2142</v>
      </c>
      <c r="AH32" s="101" t="s">
        <v>235</v>
      </c>
      <c r="AI32" s="17">
        <v>21421295.554898556</v>
      </c>
      <c r="AJ32" s="101" t="s">
        <v>234</v>
      </c>
      <c r="AK32" s="97" t="s">
        <v>242</v>
      </c>
      <c r="AL32" s="101">
        <v>2142</v>
      </c>
      <c r="AM32" s="101">
        <v>6073</v>
      </c>
      <c r="AN32" s="102">
        <v>3931</v>
      </c>
      <c r="AO32" s="97" t="s">
        <v>244</v>
      </c>
      <c r="AP32" s="103">
        <v>33827967</v>
      </c>
      <c r="AQ32" s="101" t="s">
        <v>242</v>
      </c>
      <c r="AR32" s="101" t="s">
        <v>245</v>
      </c>
      <c r="AS32" s="101">
        <v>6073</v>
      </c>
      <c r="AT32" s="101">
        <v>11831</v>
      </c>
      <c r="AU32" s="101">
        <v>5758</v>
      </c>
      <c r="AV32" s="101" t="s">
        <v>246</v>
      </c>
      <c r="AW32" s="17">
        <v>50682024.262404606</v>
      </c>
      <c r="AX32" s="101" t="s">
        <v>245</v>
      </c>
      <c r="AY32" s="97" t="s">
        <v>248</v>
      </c>
      <c r="AZ32" s="101">
        <v>11831</v>
      </c>
      <c r="BA32" s="101">
        <v>16825</v>
      </c>
      <c r="BB32" s="102">
        <f>Table354[[#This Row],[قرائت
 فعلی713]]-Table354[[#This Row],[قرائت 
قبلی612]]</f>
        <v>4994</v>
      </c>
      <c r="BC32" s="101" t="s">
        <v>246</v>
      </c>
      <c r="BD32" s="98">
        <v>45298695.530471474</v>
      </c>
      <c r="BE32" s="101" t="s">
        <v>268</v>
      </c>
      <c r="BF32" s="97" t="s">
        <v>269</v>
      </c>
      <c r="BG32" s="101">
        <v>23602.32</v>
      </c>
      <c r="BH32" s="101">
        <v>31295</v>
      </c>
      <c r="BI32" s="102">
        <v>7692.68</v>
      </c>
      <c r="BJ32" s="98">
        <v>63839546.282049835</v>
      </c>
      <c r="BL32" s="87">
        <f>Table354[[#This Row],[مبلغ واریزی
 به مشترک (ریال)1016]]+Table354[[#This Row],[مبلغ واریزی
 به مشترک (ریال)108]]+Table354[[#This Row],[مبلغ واریزی
 به مشترک (ریال)10]]+Table354[[#This Row],[مبلغ واریزی
 به مشترک (ریال)9]]+Table354[[#This Row],[مبلغ واریزی
 به مشترک (ریال)8]]+Table354[[#This Row],[مبلغ واریزی
 به مشترک (ریال) قطعی]]</f>
        <v>151229982.34777462</v>
      </c>
    </row>
    <row r="33" spans="1:64" s="97" customFormat="1" ht="32.25" customHeight="1">
      <c r="A33" s="99">
        <v>32</v>
      </c>
      <c r="B33" s="99" t="s">
        <v>204</v>
      </c>
      <c r="C33" s="99" t="s">
        <v>218</v>
      </c>
      <c r="D33" s="73">
        <f>Table354[[#This Row],[انرژی 
تولیدی1814]]+Table354[[#This Row],[انرژی 
تولیدی186]]+Table354[[#This Row],[انرژی 
تولیدی18]]+Table354[[#This Row],[انرژی 
تولیدی17]]+Table354[[#This Row],[انرژی 
تولیدی16]]+Table354[[#This Row],[انرژی 
تولیدی1]]</f>
        <v>6152</v>
      </c>
      <c r="E33" s="99">
        <v>5</v>
      </c>
      <c r="F33" s="99">
        <v>99998148</v>
      </c>
      <c r="G33" s="99" t="s">
        <v>162</v>
      </c>
      <c r="H33" s="99" t="s">
        <v>227</v>
      </c>
      <c r="I33" s="99" t="s">
        <v>229</v>
      </c>
      <c r="J33" s="99" t="s">
        <v>230</v>
      </c>
      <c r="K33" s="99">
        <v>8000</v>
      </c>
      <c r="M33" s="101"/>
      <c r="N33" s="101"/>
      <c r="O33" s="101"/>
      <c r="P33" s="101"/>
      <c r="Q33" s="102">
        <f>Table354[[#This Row],[قرائت
 فعلی]]-Table354[[#This Row],[قرائت 
قبلی]]</f>
        <v>0</v>
      </c>
      <c r="R33" s="101"/>
      <c r="S33" s="17"/>
      <c r="T33" s="17"/>
      <c r="U33" s="17">
        <f>Table354[[#This Row],[مبلغ واریزی
 به مشترک (ریال) علی الحساب]]+Table354[[#This Row],[مبلغ واریزی
 به مشترک (ریال) علی الحساب2]]</f>
        <v>0</v>
      </c>
      <c r="V33" s="101"/>
      <c r="W33" s="101"/>
      <c r="X33" s="101"/>
      <c r="Y33" s="101"/>
      <c r="Z33" s="102">
        <f>Table354[[#This Row],[قرائت
 فعلی2]]-Table354[[#This Row],[قرائت 
قبلی2]]</f>
        <v>0</v>
      </c>
      <c r="AA33" s="101"/>
      <c r="AB33" s="17"/>
      <c r="AC33" s="101" t="s">
        <v>225</v>
      </c>
      <c r="AD33" s="101" t="s">
        <v>234</v>
      </c>
      <c r="AE33" s="101">
        <v>0</v>
      </c>
      <c r="AF33" s="101">
        <v>2100</v>
      </c>
      <c r="AG33" s="102">
        <f>Table354[[#This Row],[قرائت
 فعلی6]]-Table354[[#This Row],[قرائت 
قبلی5]]</f>
        <v>2100</v>
      </c>
      <c r="AH33" s="101" t="s">
        <v>235</v>
      </c>
      <c r="AI33" s="17">
        <v>17950806.330920577</v>
      </c>
      <c r="AJ33" s="101" t="s">
        <v>234</v>
      </c>
      <c r="AK33" s="97" t="s">
        <v>242</v>
      </c>
      <c r="AL33" s="101">
        <v>2100</v>
      </c>
      <c r="AM33" s="101">
        <v>3806</v>
      </c>
      <c r="AN33" s="102">
        <v>1706</v>
      </c>
      <c r="AO33" s="97" t="s">
        <v>244</v>
      </c>
      <c r="AP33" s="103">
        <v>14774437.843971906</v>
      </c>
      <c r="AQ33" s="101" t="s">
        <v>242</v>
      </c>
      <c r="AR33" s="101" t="s">
        <v>245</v>
      </c>
      <c r="AS33" s="101">
        <v>3806</v>
      </c>
      <c r="AT33" s="101">
        <v>5230</v>
      </c>
      <c r="AU33" s="101">
        <v>1424</v>
      </c>
      <c r="AV33" s="101" t="s">
        <v>246</v>
      </c>
      <c r="AW33" s="17">
        <v>12613988.935749827</v>
      </c>
      <c r="AX33" s="101" t="s">
        <v>245</v>
      </c>
      <c r="AY33" s="97" t="s">
        <v>248</v>
      </c>
      <c r="AZ33" s="101">
        <v>5230</v>
      </c>
      <c r="BA33" s="101">
        <v>6152</v>
      </c>
      <c r="BB33" s="102">
        <f>Table354[[#This Row],[قرائت
 فعلی713]]-Table354[[#This Row],[قرائت 
قبلی612]]</f>
        <v>922</v>
      </c>
      <c r="BC33" s="101" t="s">
        <v>246</v>
      </c>
      <c r="BD33" s="98">
        <v>8416463.3336293735</v>
      </c>
      <c r="BE33" s="101" t="s">
        <v>268</v>
      </c>
      <c r="BF33" s="97" t="s">
        <v>269</v>
      </c>
      <c r="BG33" s="101">
        <v>7332</v>
      </c>
      <c r="BH33" s="101">
        <v>8989</v>
      </c>
      <c r="BI33" s="102">
        <v>1657</v>
      </c>
      <c r="BJ33" s="98">
        <v>11186057.682227483</v>
      </c>
      <c r="BL33" s="87">
        <f>Table354[[#This Row],[مبلغ واریزی
 به مشترک (ریال)1016]]+Table354[[#This Row],[مبلغ واریزی
 به مشترک (ریال)108]]+Table354[[#This Row],[مبلغ واریزی
 به مشترک (ریال)10]]+Table354[[#This Row],[مبلغ واریزی
 به مشترک (ریال)9]]+Table354[[#This Row],[مبلغ واریزی
 به مشترک (ریال)8]]+Table354[[#This Row],[مبلغ واریزی
 به مشترک (ریال) قطعی]]</f>
        <v>53755696.444271684</v>
      </c>
    </row>
    <row r="34" spans="1:64" s="97" customFormat="1" ht="32.25" customHeight="1">
      <c r="A34" s="99">
        <v>33</v>
      </c>
      <c r="B34" s="99" t="s">
        <v>204</v>
      </c>
      <c r="C34" s="99" t="s">
        <v>219</v>
      </c>
      <c r="D34" s="73">
        <f>Table354[[#This Row],[انرژی 
تولیدی1814]]+Table354[[#This Row],[انرژی 
تولیدی186]]+Table354[[#This Row],[انرژی 
تولیدی18]]+Table354[[#This Row],[انرژی 
تولیدی17]]+Table354[[#This Row],[انرژی 
تولیدی16]]+Table354[[#This Row],[انرژی 
تولیدی1]]</f>
        <v>6175</v>
      </c>
      <c r="E34" s="99">
        <v>5</v>
      </c>
      <c r="F34" s="99">
        <v>34468432</v>
      </c>
      <c r="G34" s="99" t="s">
        <v>162</v>
      </c>
      <c r="H34" s="99" t="s">
        <v>228</v>
      </c>
      <c r="I34" s="99" t="s">
        <v>231</v>
      </c>
      <c r="J34" s="99" t="s">
        <v>211</v>
      </c>
      <c r="K34" s="99">
        <v>8000</v>
      </c>
      <c r="M34" s="101"/>
      <c r="N34" s="101"/>
      <c r="O34" s="101"/>
      <c r="P34" s="101"/>
      <c r="Q34" s="102">
        <f>Table354[[#This Row],[قرائت
 فعلی]]-Table354[[#This Row],[قرائت 
قبلی]]</f>
        <v>0</v>
      </c>
      <c r="R34" s="101"/>
      <c r="S34" s="17"/>
      <c r="T34" s="17"/>
      <c r="U34" s="17">
        <f>Table354[[#This Row],[مبلغ واریزی
 به مشترک (ریال) علی الحساب]]+Table354[[#This Row],[مبلغ واریزی
 به مشترک (ریال) علی الحساب2]]</f>
        <v>0</v>
      </c>
      <c r="V34" s="101"/>
      <c r="W34" s="101"/>
      <c r="X34" s="101"/>
      <c r="Y34" s="101"/>
      <c r="Z34" s="102">
        <f>Table354[[#This Row],[قرائت
 فعلی2]]-Table354[[#This Row],[قرائت 
قبلی2]]</f>
        <v>0</v>
      </c>
      <c r="AA34" s="101"/>
      <c r="AB34" s="17"/>
      <c r="AC34" s="101" t="s">
        <v>225</v>
      </c>
      <c r="AD34" s="101" t="s">
        <v>234</v>
      </c>
      <c r="AE34" s="101">
        <v>0</v>
      </c>
      <c r="AF34" s="101">
        <v>2375</v>
      </c>
      <c r="AG34" s="102">
        <f>Table354[[#This Row],[قرائت
 فعلی6]]-Table354[[#This Row],[قرائت 
قبلی5]]</f>
        <v>2375</v>
      </c>
      <c r="AH34" s="101" t="s">
        <v>235</v>
      </c>
      <c r="AI34" s="17">
        <v>20301507.159969702</v>
      </c>
      <c r="AJ34" s="101" t="s">
        <v>234</v>
      </c>
      <c r="AK34" s="97" t="s">
        <v>242</v>
      </c>
      <c r="AL34" s="101">
        <v>2375</v>
      </c>
      <c r="AM34" s="101">
        <v>4122</v>
      </c>
      <c r="AN34" s="102">
        <v>1747</v>
      </c>
      <c r="AO34" s="97" t="s">
        <v>244</v>
      </c>
      <c r="AP34" s="103">
        <v>15129509.327912616</v>
      </c>
      <c r="AQ34" s="101" t="s">
        <v>242</v>
      </c>
      <c r="AR34" s="101" t="s">
        <v>245</v>
      </c>
      <c r="AS34" s="101">
        <v>4122</v>
      </c>
      <c r="AT34" s="101">
        <v>5346</v>
      </c>
      <c r="AU34" s="101">
        <v>1224</v>
      </c>
      <c r="AV34" s="101" t="s">
        <v>246</v>
      </c>
      <c r="AW34" s="17">
        <v>10842361.276234401</v>
      </c>
      <c r="AX34" s="101" t="s">
        <v>245</v>
      </c>
      <c r="AY34" s="97" t="s">
        <v>248</v>
      </c>
      <c r="AZ34" s="101">
        <v>5346</v>
      </c>
      <c r="BA34" s="101">
        <v>6175</v>
      </c>
      <c r="BB34" s="102">
        <f>Table354[[#This Row],[قرائت
 فعلی713]]-Table354[[#This Row],[قرائت 
قبلی612]]</f>
        <v>829</v>
      </c>
      <c r="BC34" s="101" t="s">
        <v>246</v>
      </c>
      <c r="BD34" s="98">
        <v>7567514.2121244576</v>
      </c>
      <c r="BE34" s="101" t="s">
        <v>268</v>
      </c>
      <c r="BF34" s="97" t="s">
        <v>269</v>
      </c>
      <c r="BG34" s="101">
        <v>7149</v>
      </c>
      <c r="BH34" s="101">
        <v>8691</v>
      </c>
      <c r="BI34" s="102">
        <v>1542</v>
      </c>
      <c r="BJ34" s="98">
        <v>9233237.4427877702</v>
      </c>
      <c r="BL34" s="87">
        <f>Table354[[#This Row],[مبلغ واریزی
 به مشترک (ریال)1016]]+Table354[[#This Row],[مبلغ واریزی
 به مشترک (ریال)108]]+Table354[[#This Row],[مبلغ واریزی
 به مشترک (ریال)10]]+Table354[[#This Row],[مبلغ واریزی
 به مشترک (ریال)9]]+Table354[[#This Row],[مبلغ واریزی
 به مشترک (ریال)8]]+Table354[[#This Row],[مبلغ واریزی
 به مشترک (ریال) قطعی]]</f>
        <v>53840891.976241179</v>
      </c>
    </row>
    <row r="35" spans="1:64" s="97" customFormat="1" ht="32.25" customHeight="1">
      <c r="A35" s="99">
        <v>34</v>
      </c>
      <c r="B35" s="99" t="s">
        <v>204</v>
      </c>
      <c r="C35" s="99" t="s">
        <v>216</v>
      </c>
      <c r="D35" s="73">
        <f>Table354[[#This Row],[انرژی 
تولیدی1814]]+Table354[[#This Row],[انرژی 
تولیدی186]]+Table354[[#This Row],[انرژی 
تولیدی18]]+Table354[[#This Row],[انرژی 
تولیدی17]]+Table354[[#This Row],[انرژی 
تولیدی16]]+Table354[[#This Row],[انرژی 
تولیدی1]]</f>
        <v>5866</v>
      </c>
      <c r="E35" s="99">
        <v>5</v>
      </c>
      <c r="F35" s="99">
        <v>24498735</v>
      </c>
      <c r="G35" s="99" t="s">
        <v>226</v>
      </c>
      <c r="H35" s="99" t="s">
        <v>227</v>
      </c>
      <c r="I35" s="99" t="s">
        <v>232</v>
      </c>
      <c r="J35" s="99" t="s">
        <v>233</v>
      </c>
      <c r="K35" s="99">
        <v>8000</v>
      </c>
      <c r="M35" s="101"/>
      <c r="N35" s="101"/>
      <c r="O35" s="101"/>
      <c r="P35" s="101"/>
      <c r="Q35" s="102">
        <f>Table354[[#This Row],[قرائت
 فعلی]]-Table354[[#This Row],[قرائت 
قبلی]]</f>
        <v>0</v>
      </c>
      <c r="R35" s="101"/>
      <c r="S35" s="17"/>
      <c r="T35" s="17"/>
      <c r="U35" s="17">
        <f>Table354[[#This Row],[مبلغ واریزی
 به مشترک (ریال) علی الحساب]]+Table354[[#This Row],[مبلغ واریزی
 به مشترک (ریال) علی الحساب2]]</f>
        <v>0</v>
      </c>
      <c r="V35" s="101"/>
      <c r="W35" s="101"/>
      <c r="X35" s="101"/>
      <c r="Y35" s="101"/>
      <c r="Z35" s="102">
        <f>Table354[[#This Row],[قرائت
 فعلی2]]-Table354[[#This Row],[قرائت 
قبلی2]]</f>
        <v>0</v>
      </c>
      <c r="AA35" s="101"/>
      <c r="AB35" s="17"/>
      <c r="AC35" s="101" t="s">
        <v>225</v>
      </c>
      <c r="AD35" s="101" t="s">
        <v>234</v>
      </c>
      <c r="AE35" s="101">
        <v>0</v>
      </c>
      <c r="AF35" s="101">
        <v>1756</v>
      </c>
      <c r="AG35" s="102">
        <f>Table354[[#This Row],[قرائت
 فعلی6]]-Table354[[#This Row],[قرائت 
قبلی5]]</f>
        <v>1756</v>
      </c>
      <c r="AH35" s="101" t="s">
        <v>235</v>
      </c>
      <c r="AI35" s="17">
        <v>15010293.293855494</v>
      </c>
      <c r="AJ35" s="101" t="s">
        <v>234</v>
      </c>
      <c r="AK35" s="97" t="s">
        <v>242</v>
      </c>
      <c r="AL35" s="101">
        <v>1756</v>
      </c>
      <c r="AM35" s="101">
        <v>3577</v>
      </c>
      <c r="AN35" s="102">
        <v>1821</v>
      </c>
      <c r="AO35" s="97" t="s">
        <v>244</v>
      </c>
      <c r="AP35" s="103">
        <v>15770370.055025112</v>
      </c>
      <c r="AQ35" s="101" t="s">
        <v>242</v>
      </c>
      <c r="AR35" s="101" t="s">
        <v>245</v>
      </c>
      <c r="AS35" s="101">
        <v>3577</v>
      </c>
      <c r="AT35" s="101">
        <v>4842</v>
      </c>
      <c r="AU35" s="101">
        <v>1265</v>
      </c>
      <c r="AV35" s="101" t="s">
        <v>246</v>
      </c>
      <c r="AW35" s="17">
        <v>11205544.946435064</v>
      </c>
      <c r="AX35" s="101" t="s">
        <v>245</v>
      </c>
      <c r="AY35" s="97" t="s">
        <v>248</v>
      </c>
      <c r="AZ35" s="101">
        <v>4842</v>
      </c>
      <c r="BA35" s="101">
        <v>5866</v>
      </c>
      <c r="BB35" s="102">
        <f>Table354[[#This Row],[قرائت
 فعلی713]]-Table354[[#This Row],[قرائت 
قبلی612]]</f>
        <v>1024</v>
      </c>
      <c r="BC35" s="101" t="s">
        <v>246</v>
      </c>
      <c r="BD35" s="98">
        <v>9347568.8217315376</v>
      </c>
      <c r="BE35" s="101" t="s">
        <v>268</v>
      </c>
      <c r="BF35" s="97" t="s">
        <v>269</v>
      </c>
      <c r="BG35" s="101">
        <v>7058</v>
      </c>
      <c r="BH35" s="101">
        <v>8133</v>
      </c>
      <c r="BI35" s="102">
        <v>1075</v>
      </c>
      <c r="BJ35" s="98">
        <v>11299814.201029798</v>
      </c>
      <c r="BL35" s="87">
        <f>Table354[[#This Row],[مبلغ واریزی
 به مشترک (ریال)1016]]+Table354[[#This Row],[مبلغ واریزی
 به مشترک (ریال)108]]+Table354[[#This Row],[مبلغ واریزی
 به مشترک (ریال)10]]+Table354[[#This Row],[مبلغ واریزی
 به مشترک (ریال)9]]+Table354[[#This Row],[مبلغ واریزی
 به مشترک (ریال)8]]+Table354[[#This Row],[مبلغ واریزی
 به مشترک (ریال) قطعی]]</f>
        <v>51333777.117047213</v>
      </c>
    </row>
    <row r="36" spans="1:64" s="97" customFormat="1" ht="32.25" customHeight="1">
      <c r="A36" s="99">
        <v>35</v>
      </c>
      <c r="B36" s="99" t="s">
        <v>204</v>
      </c>
      <c r="C36" s="99" t="s">
        <v>249</v>
      </c>
      <c r="D36" s="73">
        <f>Table354[[#This Row],[انرژی 
تولیدی1814]]+Table354[[#This Row],[انرژی 
تولیدی186]]+Table354[[#This Row],[انرژی 
تولیدی18]]+Table354[[#This Row],[انرژی 
تولیدی17]]+Table354[[#This Row],[انرژی 
تولیدی16]]+Table354[[#This Row],[انرژی 
تولیدی1]]</f>
        <v>1159</v>
      </c>
      <c r="E36" s="99">
        <v>5</v>
      </c>
      <c r="F36" s="99">
        <v>22772418</v>
      </c>
      <c r="G36" s="99" t="s">
        <v>226</v>
      </c>
      <c r="H36" s="99" t="s">
        <v>250</v>
      </c>
      <c r="I36" s="99" t="s">
        <v>251</v>
      </c>
      <c r="J36" s="99" t="s">
        <v>252</v>
      </c>
      <c r="K36" s="99">
        <v>8000</v>
      </c>
      <c r="M36" s="101"/>
      <c r="N36" s="101"/>
      <c r="O36" s="101"/>
      <c r="P36" s="101"/>
      <c r="Q36" s="102">
        <f>Table354[[#This Row],[قرائت
 فعلی]]-Table354[[#This Row],[قرائت 
قبلی]]</f>
        <v>0</v>
      </c>
      <c r="R36" s="101"/>
      <c r="S36" s="17"/>
      <c r="T36" s="17"/>
      <c r="U36" s="17">
        <f>Table354[[#This Row],[مبلغ واریزی
 به مشترک (ریال) علی الحساب]]+Table354[[#This Row],[مبلغ واریزی
 به مشترک (ریال) علی الحساب2]]</f>
        <v>0</v>
      </c>
      <c r="V36" s="101"/>
      <c r="W36" s="101"/>
      <c r="X36" s="101"/>
      <c r="Y36" s="101"/>
      <c r="Z36" s="102">
        <f>Table354[[#This Row],[قرائت
 فعلی2]]-Table354[[#This Row],[قرائت 
قبلی2]]</f>
        <v>0</v>
      </c>
      <c r="AA36" s="101"/>
      <c r="AB36" s="17"/>
      <c r="AC36" s="101"/>
      <c r="AD36" s="101"/>
      <c r="AE36" s="101"/>
      <c r="AF36" s="101"/>
      <c r="AG36" s="102">
        <f>Table354[[#This Row],[قرائت
 فعلی6]]-Table354[[#This Row],[قرائت 
قبلی5]]</f>
        <v>0</v>
      </c>
      <c r="AH36" s="101"/>
      <c r="AI36" s="17"/>
      <c r="AJ36" s="101"/>
      <c r="AL36" s="101"/>
      <c r="AM36" s="101"/>
      <c r="AN36" s="102"/>
      <c r="AP36" s="103"/>
      <c r="AQ36" s="101"/>
      <c r="AR36" s="101"/>
      <c r="AS36" s="101"/>
      <c r="AT36" s="101"/>
      <c r="AU36" s="101"/>
      <c r="AV36" s="101"/>
      <c r="AW36" s="17"/>
      <c r="AX36" s="101" t="s">
        <v>245</v>
      </c>
      <c r="AY36" s="97" t="s">
        <v>248</v>
      </c>
      <c r="AZ36" s="101">
        <v>0</v>
      </c>
      <c r="BA36" s="101">
        <v>1159</v>
      </c>
      <c r="BB36" s="102">
        <f>Table354[[#This Row],[قرائت
 فعلی713]]-Table354[[#This Row],[قرائت 
قبلی612]]</f>
        <v>1159</v>
      </c>
      <c r="BC36" s="101" t="s">
        <v>246</v>
      </c>
      <c r="BD36" s="98">
        <v>9731198.8431064021</v>
      </c>
      <c r="BE36" s="101" t="s">
        <v>268</v>
      </c>
      <c r="BF36" s="97" t="s">
        <v>269</v>
      </c>
      <c r="BG36" s="101">
        <v>2418</v>
      </c>
      <c r="BH36" s="101">
        <v>3980</v>
      </c>
      <c r="BI36" s="102">
        <v>1562</v>
      </c>
      <c r="BJ36" s="98">
        <v>10976954.424404204</v>
      </c>
      <c r="BL36" s="87"/>
    </row>
    <row r="37" spans="1:64" s="97" customFormat="1" ht="32.25" customHeight="1">
      <c r="A37" s="99">
        <v>36</v>
      </c>
      <c r="B37" s="99" t="s">
        <v>204</v>
      </c>
      <c r="C37" s="104" t="s">
        <v>247</v>
      </c>
      <c r="D37" s="73">
        <f>Table354[[#This Row],[انرژی 
تولیدی1814]]+Table354[[#This Row],[انرژی 
تولیدی186]]+Table354[[#This Row],[انرژی 
تولیدی18]]+Table354[[#This Row],[انرژی 
تولیدی17]]+Table354[[#This Row],[انرژی 
تولیدی16]]+Table354[[#This Row],[انرژی 
تولیدی1]]</f>
        <v>600</v>
      </c>
      <c r="E37" s="99">
        <v>5</v>
      </c>
      <c r="F37" s="99">
        <v>11182094</v>
      </c>
      <c r="G37" s="99" t="s">
        <v>153</v>
      </c>
      <c r="H37" s="99" t="s">
        <v>257</v>
      </c>
      <c r="I37" s="99" t="s">
        <v>254</v>
      </c>
      <c r="J37" s="99" t="s">
        <v>256</v>
      </c>
      <c r="K37" s="99">
        <v>8000</v>
      </c>
      <c r="M37" s="101"/>
      <c r="N37" s="101"/>
      <c r="O37" s="101"/>
      <c r="P37" s="101"/>
      <c r="Q37" s="102">
        <f>Table354[[#This Row],[قرائت
 فعلی]]-Table354[[#This Row],[قرائت 
قبلی]]</f>
        <v>0</v>
      </c>
      <c r="R37" s="101"/>
      <c r="S37" s="17"/>
      <c r="T37" s="17"/>
      <c r="U37" s="17">
        <f>Table354[[#This Row],[مبلغ واریزی
 به مشترک (ریال) علی الحساب]]+Table354[[#This Row],[مبلغ واریزی
 به مشترک (ریال) علی الحساب2]]</f>
        <v>0</v>
      </c>
      <c r="V37" s="101"/>
      <c r="W37" s="101"/>
      <c r="X37" s="101"/>
      <c r="Y37" s="101"/>
      <c r="Z37" s="102">
        <f>Table354[[#This Row],[قرائت
 فعلی2]]-Table354[[#This Row],[قرائت 
قبلی2]]</f>
        <v>0</v>
      </c>
      <c r="AA37" s="101"/>
      <c r="AB37" s="17"/>
      <c r="AC37" s="101"/>
      <c r="AD37" s="101"/>
      <c r="AE37" s="101"/>
      <c r="AF37" s="101"/>
      <c r="AG37" s="102">
        <f>Table354[[#This Row],[قرائت
 فعلی6]]-Table354[[#This Row],[قرائت 
قبلی5]]</f>
        <v>0</v>
      </c>
      <c r="AH37" s="101"/>
      <c r="AI37" s="17"/>
      <c r="AJ37" s="101"/>
      <c r="AL37" s="101"/>
      <c r="AM37" s="101"/>
      <c r="AN37" s="102"/>
      <c r="AP37" s="103"/>
      <c r="AQ37" s="101"/>
      <c r="AR37" s="101"/>
      <c r="AS37" s="101"/>
      <c r="AT37" s="101"/>
      <c r="AU37" s="101"/>
      <c r="AV37" s="101"/>
      <c r="AW37" s="17"/>
      <c r="AX37" s="101" t="s">
        <v>245</v>
      </c>
      <c r="AY37" s="97" t="s">
        <v>248</v>
      </c>
      <c r="AZ37" s="101">
        <v>0</v>
      </c>
      <c r="BA37" s="101">
        <v>600</v>
      </c>
      <c r="BB37" s="102">
        <f>Table354[[#This Row],[قرائت
 فعلی713]]-Table354[[#This Row],[قرائت 
قبلی612]]</f>
        <v>600</v>
      </c>
      <c r="BC37" s="101" t="s">
        <v>246</v>
      </c>
      <c r="BD37" s="98">
        <v>6328740</v>
      </c>
      <c r="BE37" s="101" t="s">
        <v>268</v>
      </c>
      <c r="BF37" s="97" t="s">
        <v>269</v>
      </c>
      <c r="BG37" s="101">
        <v>1456</v>
      </c>
      <c r="BH37" s="101">
        <v>2610</v>
      </c>
      <c r="BI37" s="102">
        <v>1154</v>
      </c>
      <c r="BJ37" s="98">
        <v>9377169.3523486163</v>
      </c>
      <c r="BL37" s="87"/>
    </row>
    <row r="38" spans="1:64" s="97" customFormat="1" ht="32.25" customHeight="1">
      <c r="A38" s="99">
        <v>37</v>
      </c>
      <c r="B38" s="99" t="s">
        <v>204</v>
      </c>
      <c r="C38" s="104" t="s">
        <v>253</v>
      </c>
      <c r="D38" s="73">
        <f>Table354[[#This Row],[انرژی 
تولیدی1814]]+Table354[[#This Row],[انرژی 
تولیدی186]]+Table354[[#This Row],[انرژی 
تولیدی18]]+Table354[[#This Row],[انرژی 
تولیدی17]]+Table354[[#This Row],[انرژی 
تولیدی16]]+Table354[[#This Row],[انرژی 
تولیدی1]]</f>
        <v>641</v>
      </c>
      <c r="E38" s="99">
        <v>5</v>
      </c>
      <c r="F38" s="99">
        <v>13751478</v>
      </c>
      <c r="G38" s="99" t="s">
        <v>153</v>
      </c>
      <c r="H38" s="99" t="s">
        <v>257</v>
      </c>
      <c r="I38" s="99" t="s">
        <v>255</v>
      </c>
      <c r="J38" s="99" t="s">
        <v>256</v>
      </c>
      <c r="K38" s="99">
        <v>8000</v>
      </c>
      <c r="M38" s="101"/>
      <c r="N38" s="101"/>
      <c r="O38" s="101"/>
      <c r="P38" s="101"/>
      <c r="Q38" s="102">
        <f>Table354[[#This Row],[قرائت
 فعلی]]-Table354[[#This Row],[قرائت 
قبلی]]</f>
        <v>0</v>
      </c>
      <c r="R38" s="101"/>
      <c r="S38" s="17"/>
      <c r="T38" s="17"/>
      <c r="U38" s="17">
        <f>Table354[[#This Row],[مبلغ واریزی
 به مشترک (ریال) علی الحساب]]+Table354[[#This Row],[مبلغ واریزی
 به مشترک (ریال) علی الحساب2]]</f>
        <v>0</v>
      </c>
      <c r="V38" s="101"/>
      <c r="W38" s="101"/>
      <c r="X38" s="101"/>
      <c r="Y38" s="101"/>
      <c r="Z38" s="102">
        <f>Table354[[#This Row],[قرائت
 فعلی2]]-Table354[[#This Row],[قرائت 
قبلی2]]</f>
        <v>0</v>
      </c>
      <c r="AA38" s="101"/>
      <c r="AB38" s="17"/>
      <c r="AC38" s="101"/>
      <c r="AD38" s="101"/>
      <c r="AE38" s="101"/>
      <c r="AF38" s="101"/>
      <c r="AG38" s="102">
        <f>Table354[[#This Row],[قرائت
 فعلی6]]-Table354[[#This Row],[قرائت 
قبلی5]]</f>
        <v>0</v>
      </c>
      <c r="AH38" s="101"/>
      <c r="AI38" s="17"/>
      <c r="AJ38" s="101"/>
      <c r="AL38" s="101"/>
      <c r="AM38" s="101"/>
      <c r="AN38" s="102"/>
      <c r="AP38" s="103"/>
      <c r="AQ38" s="101"/>
      <c r="AR38" s="101"/>
      <c r="AS38" s="101"/>
      <c r="AT38" s="101"/>
      <c r="AU38" s="101"/>
      <c r="AV38" s="101"/>
      <c r="AW38" s="17"/>
      <c r="AX38" s="101" t="s">
        <v>245</v>
      </c>
      <c r="AY38" s="97" t="s">
        <v>248</v>
      </c>
      <c r="AZ38" s="101">
        <v>0</v>
      </c>
      <c r="BA38" s="101">
        <v>641</v>
      </c>
      <c r="BB38" s="102">
        <f>Table354[[#This Row],[قرائت
 فعلی713]]-Table354[[#This Row],[قرائت 
قبلی612]]</f>
        <v>641</v>
      </c>
      <c r="BC38" s="101" t="s">
        <v>246</v>
      </c>
      <c r="BD38" s="98">
        <v>6761203.9000000004</v>
      </c>
      <c r="BE38" s="101" t="s">
        <v>268</v>
      </c>
      <c r="BF38" s="97" t="s">
        <v>269</v>
      </c>
      <c r="BG38" s="101">
        <v>1121</v>
      </c>
      <c r="BH38" s="101">
        <v>2205</v>
      </c>
      <c r="BI38" s="102">
        <v>1084</v>
      </c>
      <c r="BJ38" s="98">
        <v>5258225.8050552988</v>
      </c>
      <c r="BL38" s="87"/>
    </row>
    <row r="39" spans="1:64" ht="33" customHeight="1">
      <c r="A39" s="109"/>
      <c r="B39" s="109" t="s">
        <v>204</v>
      </c>
      <c r="C39" s="110" t="s">
        <v>260</v>
      </c>
      <c r="D39" s="111">
        <f>Table354[[#This Row],[انرژی 
تولیدی1814]]+Table354[[#This Row],[انرژی 
تولیدی186]]+Table354[[#This Row],[انرژی 
تولیدی18]]+Table354[[#This Row],[انرژی 
تولیدی17]]+Table354[[#This Row],[انرژی 
تولیدی16]]+Table354[[#This Row],[انرژی 
تولیدی1]]</f>
        <v>0</v>
      </c>
      <c r="E39" s="109"/>
      <c r="F39" s="109"/>
      <c r="G39" s="109"/>
      <c r="H39" s="109"/>
      <c r="I39" s="109"/>
      <c r="J39" s="109"/>
      <c r="K39" s="109"/>
      <c r="L39" s="97"/>
      <c r="M39" s="109"/>
      <c r="N39" s="109"/>
      <c r="O39" s="101"/>
      <c r="P39" s="101"/>
      <c r="Q39" s="112">
        <f>Table354[[#This Row],[قرائت
 فعلی]]-Table354[[#This Row],[قرائت 
قبلی]]</f>
        <v>0</v>
      </c>
      <c r="R39" s="101"/>
      <c r="S39" s="113"/>
      <c r="T39" s="114"/>
      <c r="U39" s="114">
        <f>Table354[[#This Row],[مبلغ واریزی
 به مشترک (ریال) علی الحساب]]+Table354[[#This Row],[مبلغ واریزی
 به مشترک (ریال) علی الحساب2]]</f>
        <v>0</v>
      </c>
      <c r="V39" s="109"/>
      <c r="W39" s="109"/>
      <c r="X39" s="109"/>
      <c r="Y39" s="109"/>
      <c r="Z39" s="112">
        <f>Table354[[#This Row],[قرائت
 فعلی2]]-Table354[[#This Row],[قرائت 
قبلی2]]</f>
        <v>0</v>
      </c>
      <c r="AA39" s="112"/>
      <c r="AB39" s="115"/>
      <c r="AC39" s="109"/>
      <c r="AD39" s="109"/>
      <c r="AE39" s="109"/>
      <c r="AF39" s="109"/>
      <c r="AG39" s="116">
        <f>Table354[[#This Row],[قرائت
 فعلی6]]-Table354[[#This Row],[قرائت 
قبلی5]]</f>
        <v>0</v>
      </c>
      <c r="AH39" s="117"/>
      <c r="AI39" s="118"/>
      <c r="AJ39" s="117"/>
      <c r="AK39" s="117"/>
      <c r="AL39" s="117"/>
      <c r="AM39" s="109"/>
      <c r="AN39" s="112"/>
      <c r="AO39" s="116"/>
      <c r="AP39" s="115"/>
      <c r="AQ39" s="109"/>
      <c r="AR39" s="109"/>
      <c r="AS39" s="109"/>
      <c r="AT39" s="109"/>
      <c r="AU39" s="109"/>
      <c r="AV39" s="112"/>
      <c r="AW39" s="118"/>
      <c r="AX39" s="109"/>
      <c r="AY39" s="109"/>
      <c r="AZ39" s="109"/>
      <c r="BA39" s="101"/>
      <c r="BB39" s="102">
        <f>Table354[[#This Row],[قرائت
 فعلی713]]-Table354[[#This Row],[قرائت 
قبلی612]]</f>
        <v>0</v>
      </c>
      <c r="BC39" s="101"/>
      <c r="BD39" s="115"/>
      <c r="BE39" s="117" t="s">
        <v>268</v>
      </c>
      <c r="BF39" s="97" t="s">
        <v>269</v>
      </c>
      <c r="BG39" s="117">
        <v>2960</v>
      </c>
      <c r="BH39" s="117">
        <v>8640</v>
      </c>
      <c r="BI39" s="116">
        <v>5680</v>
      </c>
      <c r="BJ39" s="115">
        <v>31854442.383785453</v>
      </c>
    </row>
    <row r="40" spans="1:64" ht="33" customHeight="1">
      <c r="A40" s="109"/>
      <c r="B40" s="109" t="s">
        <v>204</v>
      </c>
      <c r="C40" s="110" t="s">
        <v>264</v>
      </c>
      <c r="D40" s="111">
        <f>Table354[[#This Row],[انرژی 
تولیدی1814]]+Table354[[#This Row],[انرژی 
تولیدی186]]+Table354[[#This Row],[انرژی 
تولیدی18]]+Table354[[#This Row],[انرژی 
تولیدی17]]+Table354[[#This Row],[انرژی 
تولیدی16]]+Table354[[#This Row],[انرژی 
تولیدی1]]</f>
        <v>0</v>
      </c>
      <c r="E40" s="109"/>
      <c r="F40" s="109"/>
      <c r="G40" s="109"/>
      <c r="H40" s="109"/>
      <c r="I40" s="109"/>
      <c r="J40" s="109"/>
      <c r="K40" s="109"/>
      <c r="L40" s="97"/>
      <c r="M40" s="109"/>
      <c r="N40" s="109"/>
      <c r="O40" s="101"/>
      <c r="P40" s="101"/>
      <c r="Q40" s="112">
        <f>Table354[[#This Row],[قرائت
 فعلی]]-Table354[[#This Row],[قرائت 
قبلی]]</f>
        <v>0</v>
      </c>
      <c r="R40" s="101"/>
      <c r="S40" s="113"/>
      <c r="T40" s="114"/>
      <c r="U40" s="114">
        <f>Table354[[#This Row],[مبلغ واریزی
 به مشترک (ریال) علی الحساب]]+Table354[[#This Row],[مبلغ واریزی
 به مشترک (ریال) علی الحساب2]]</f>
        <v>0</v>
      </c>
      <c r="V40" s="109"/>
      <c r="W40" s="109"/>
      <c r="X40" s="109"/>
      <c r="Y40" s="109"/>
      <c r="Z40" s="112">
        <f>Table354[[#This Row],[قرائت
 فعلی2]]-Table354[[#This Row],[قرائت 
قبلی2]]</f>
        <v>0</v>
      </c>
      <c r="AA40" s="112"/>
      <c r="AB40" s="115"/>
      <c r="AC40" s="109"/>
      <c r="AD40" s="109"/>
      <c r="AE40" s="109"/>
      <c r="AF40" s="109"/>
      <c r="AG40" s="116">
        <f>Table354[[#This Row],[قرائت
 فعلی6]]-Table354[[#This Row],[قرائت 
قبلی5]]</f>
        <v>0</v>
      </c>
      <c r="AH40" s="117"/>
      <c r="AI40" s="118"/>
      <c r="AJ40" s="117"/>
      <c r="AK40" s="117"/>
      <c r="AL40" s="117"/>
      <c r="AM40" s="109"/>
      <c r="AN40" s="112"/>
      <c r="AO40" s="116"/>
      <c r="AP40" s="115"/>
      <c r="AQ40" s="109"/>
      <c r="AR40" s="109"/>
      <c r="AS40" s="109"/>
      <c r="AT40" s="109"/>
      <c r="AU40" s="109"/>
      <c r="AV40" s="112"/>
      <c r="AW40" s="118"/>
      <c r="AX40" s="109"/>
      <c r="AY40" s="109"/>
      <c r="AZ40" s="109"/>
      <c r="BA40" s="101"/>
      <c r="BB40" s="102">
        <f>Table354[[#This Row],[قرائت
 فعلی713]]-Table354[[#This Row],[قرائت 
قبلی612]]</f>
        <v>0</v>
      </c>
      <c r="BC40" s="101"/>
      <c r="BD40" s="115"/>
      <c r="BE40" s="117" t="s">
        <v>268</v>
      </c>
      <c r="BF40" s="97" t="s">
        <v>269</v>
      </c>
      <c r="BG40" s="117">
        <v>1309</v>
      </c>
      <c r="BH40" s="117">
        <v>2994</v>
      </c>
      <c r="BI40" s="116">
        <v>1685</v>
      </c>
      <c r="BJ40" s="115">
        <v>13807201.1</v>
      </c>
    </row>
    <row r="41" spans="1:64">
      <c r="A41" s="15"/>
      <c r="B41" s="15"/>
      <c r="F41" s="15"/>
      <c r="G41" s="15"/>
      <c r="H41" s="15"/>
      <c r="I41" s="15"/>
      <c r="J41" s="15"/>
      <c r="Q41" s="22"/>
      <c r="V41" s="15"/>
      <c r="W41" s="15"/>
      <c r="X41" s="15"/>
      <c r="Y41" s="15"/>
      <c r="Z41" s="19"/>
      <c r="AA41" s="15"/>
      <c r="AB41" s="16"/>
      <c r="AC41" s="15"/>
      <c r="AD41" s="15"/>
      <c r="AE41" s="15"/>
      <c r="AF41" s="15"/>
      <c r="AG41" s="19"/>
      <c r="AH41" s="15"/>
      <c r="AI41" s="16"/>
      <c r="AJ41" s="99"/>
      <c r="AK41" s="99"/>
      <c r="AL41" s="99"/>
      <c r="AM41" s="99"/>
      <c r="AN41" s="22"/>
      <c r="AO41" s="22"/>
      <c r="AP41" s="97"/>
      <c r="BD41" s="17"/>
      <c r="BJ41" s="17"/>
    </row>
    <row r="42" spans="1:64">
      <c r="A42" s="15"/>
      <c r="B42" s="15"/>
      <c r="F42" s="15"/>
      <c r="G42" s="15"/>
      <c r="H42" s="15"/>
      <c r="I42" s="15"/>
      <c r="J42" s="99"/>
      <c r="Q42" s="22"/>
      <c r="V42" s="15"/>
      <c r="W42" s="15"/>
      <c r="X42" s="15"/>
      <c r="Y42" s="15"/>
      <c r="Z42" s="19"/>
      <c r="AA42" s="15"/>
      <c r="AB42" s="16"/>
      <c r="AC42" s="15"/>
      <c r="AD42" s="15"/>
      <c r="AE42" s="15"/>
      <c r="AF42" s="15"/>
      <c r="AG42" s="19"/>
      <c r="AH42" s="15"/>
      <c r="AI42" s="16"/>
      <c r="AJ42" s="99"/>
      <c r="AK42" s="99"/>
      <c r="AL42" s="99"/>
      <c r="AM42" s="99"/>
      <c r="AN42" s="22"/>
      <c r="AO42" s="22"/>
      <c r="AP42" s="97"/>
      <c r="BD42" s="17"/>
      <c r="BJ42" s="17"/>
    </row>
    <row r="43" spans="1:64">
      <c r="A43" s="15"/>
      <c r="B43" s="15"/>
      <c r="F43" s="15"/>
      <c r="G43" s="15"/>
      <c r="H43" s="15"/>
      <c r="I43" s="15"/>
      <c r="J43" s="99"/>
      <c r="K43" s="15"/>
      <c r="Q43" s="22"/>
      <c r="V43" s="15"/>
      <c r="W43" s="15"/>
      <c r="X43" s="15"/>
      <c r="Y43" s="15"/>
      <c r="Z43" s="19"/>
      <c r="AA43" s="15"/>
      <c r="AB43" s="16"/>
      <c r="AC43" s="15"/>
      <c r="AD43" s="15"/>
      <c r="AE43" s="15"/>
      <c r="AF43" s="15"/>
      <c r="AG43" s="19"/>
      <c r="AH43" s="15"/>
      <c r="AI43" s="16"/>
      <c r="AJ43" s="15"/>
      <c r="AK43" s="15"/>
      <c r="AL43" s="15"/>
      <c r="AM43" s="15"/>
      <c r="AN43" s="22"/>
      <c r="AO43" s="22"/>
      <c r="AP43" s="17"/>
      <c r="BD43" s="17"/>
      <c r="BJ43" s="17"/>
    </row>
    <row r="44" spans="1:64">
      <c r="A44" s="15"/>
      <c r="B44" s="15"/>
      <c r="C44" s="15"/>
      <c r="E44" s="15"/>
      <c r="F44" s="15"/>
      <c r="G44" s="15"/>
      <c r="H44" s="15"/>
      <c r="I44" s="15"/>
      <c r="J44" s="99"/>
      <c r="K44" s="15"/>
      <c r="Q44" s="22"/>
      <c r="V44" s="15"/>
      <c r="W44" s="15"/>
      <c r="X44" s="15"/>
      <c r="Y44" s="15"/>
      <c r="Z44" s="19"/>
      <c r="AA44" s="15"/>
      <c r="AB44" s="16"/>
      <c r="AC44" s="15"/>
      <c r="AD44" s="15"/>
      <c r="AE44" s="15"/>
      <c r="AF44" s="15"/>
      <c r="AG44" s="19"/>
      <c r="AH44" s="15"/>
      <c r="AI44" s="16"/>
      <c r="AJ44" s="15"/>
      <c r="AK44" s="15"/>
      <c r="AL44" s="15"/>
      <c r="AM44" s="15"/>
      <c r="AN44" s="22"/>
      <c r="AO44" s="22"/>
      <c r="AP44" s="17"/>
      <c r="BD44" s="17"/>
      <c r="BJ44" s="17"/>
    </row>
    <row r="45" spans="1:64">
      <c r="A45" s="15"/>
      <c r="B45" s="15"/>
      <c r="C45" s="15"/>
      <c r="E45" s="15"/>
      <c r="F45" s="15"/>
      <c r="G45" s="15"/>
      <c r="H45" s="15"/>
      <c r="I45" s="15"/>
      <c r="J45" s="99"/>
      <c r="K45" s="15"/>
      <c r="Q45" s="22"/>
      <c r="V45" s="15"/>
      <c r="W45" s="15"/>
      <c r="X45" s="15"/>
      <c r="Y45" s="15"/>
      <c r="Z45" s="19"/>
      <c r="AA45" s="15"/>
      <c r="AB45" s="16"/>
      <c r="AC45" s="15"/>
      <c r="AD45" s="15"/>
      <c r="AE45" s="15"/>
      <c r="AF45" s="15"/>
      <c r="AG45" s="19"/>
      <c r="AH45" s="15"/>
      <c r="AI45" s="16"/>
      <c r="AJ45" s="15"/>
      <c r="AK45" s="15"/>
      <c r="AL45" s="15"/>
      <c r="AM45" s="15"/>
      <c r="AN45" s="22"/>
      <c r="AO45" s="22"/>
      <c r="AP45" s="17"/>
      <c r="BD45" s="17"/>
      <c r="BJ45" s="17"/>
    </row>
    <row r="46" spans="1:64">
      <c r="J46" s="99"/>
    </row>
    <row r="47" spans="1:64">
      <c r="J47" s="99"/>
    </row>
    <row r="48" spans="1:64">
      <c r="J48" s="99"/>
    </row>
    <row r="51" spans="1:64" ht="43.5" customHeight="1">
      <c r="BL51" s="1"/>
    </row>
    <row r="52" spans="1:64" ht="43.5" customHeight="1">
      <c r="BL52" s="1"/>
    </row>
    <row r="53" spans="1:64" ht="43.5" customHeight="1">
      <c r="BL53" s="1"/>
    </row>
    <row r="58" spans="1:64" ht="48" customHeight="1">
      <c r="A58" s="70" t="s">
        <v>208</v>
      </c>
      <c r="B58" s="70"/>
      <c r="C58" s="70"/>
      <c r="E58" s="17">
        <v>132244</v>
      </c>
      <c r="Q58" s="1">
        <f>SUM(Table354[انرژی 
تولیدی1])</f>
        <v>168068</v>
      </c>
      <c r="Z58" s="1">
        <f>SUM(Table354[انرژی 
تولیدی16])</f>
        <v>190954</v>
      </c>
      <c r="AG58" s="1">
        <f>SUM(AG4:AG57)</f>
        <v>129201</v>
      </c>
      <c r="AN58" s="1">
        <f>SUM(AN4:AN57)</f>
        <v>171141</v>
      </c>
      <c r="BL58" s="1"/>
    </row>
    <row r="59" spans="1:64" ht="48" customHeight="1">
      <c r="A59" s="71" t="s">
        <v>178</v>
      </c>
      <c r="B59" s="71"/>
      <c r="C59" s="71"/>
      <c r="E59" s="17">
        <f>SUM(F59:AP59)</f>
        <v>6135413039.2633657</v>
      </c>
      <c r="U59" s="1">
        <f>SUM(Table354[مبلغ واریزی
 به مشترک (ریال) قطعی])</f>
        <v>1855303135.2735713</v>
      </c>
      <c r="AB59" s="34">
        <f>SUM(AB4:AB58)</f>
        <v>1427751293.1202312</v>
      </c>
      <c r="AI59" s="34">
        <f>SUM(AI4:AI58)</f>
        <v>1218093771.4022858</v>
      </c>
      <c r="AP59" s="34">
        <f>SUM(AP4:AP58)</f>
        <v>1634264839.4672778</v>
      </c>
      <c r="BL59" s="1"/>
    </row>
    <row r="60" spans="1:64" ht="48" customHeight="1">
      <c r="A60" s="72" t="s">
        <v>177</v>
      </c>
      <c r="B60" s="72"/>
      <c r="C60" s="72"/>
      <c r="E60" s="17">
        <f>SUM(F60:AP60)</f>
        <v>0</v>
      </c>
      <c r="BL60" s="1"/>
    </row>
    <row r="65" spans="1:6">
      <c r="A65" s="69" t="str">
        <f>'سال 96'!A56:D56</f>
        <v>کل انرژی تزریق شده از ابتدای احداث نیروگاه ها تا کنون</v>
      </c>
      <c r="B65" s="69"/>
      <c r="C65" s="69"/>
      <c r="E65" s="69"/>
      <c r="F65" s="41">
        <f>'سال 96'!E56</f>
        <v>335890</v>
      </c>
    </row>
    <row r="66" spans="1:6">
      <c r="A66" s="69" t="str">
        <f>'سال 96'!A57:D57</f>
        <v>مبلغ کل واریزی به حساب مالکان نیروگاه تا کنون</v>
      </c>
      <c r="B66" s="69"/>
      <c r="C66" s="69"/>
      <c r="E66" s="69"/>
      <c r="F66" s="41">
        <f>'سال 96'!E57</f>
        <v>3589709313.7292933</v>
      </c>
    </row>
    <row r="67" spans="1:6">
      <c r="A67" s="69" t="str">
        <f>'سال 96'!A58:D58</f>
        <v>مبلغ کل حق الزحمه دریافتی از ساتبا تا کنون</v>
      </c>
      <c r="B67" s="69"/>
      <c r="C67" s="69"/>
      <c r="E67" s="69"/>
      <c r="F67" s="41">
        <f>'سال 96'!E58</f>
        <v>0</v>
      </c>
    </row>
  </sheetData>
  <pageMargins left="0.7" right="0.7" top="0.75" bottom="0.75" header="0.3" footer="0.3"/>
  <pageSetup paperSize="9" orientation="landscape" r:id="rId1"/>
  <ignoredErrors>
    <ignoredError sqref="U28:U29" calculatedColumn="1"/>
  </ignoredError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BL65"/>
  <sheetViews>
    <sheetView rightToLeft="1" topLeftCell="C1" zoomScale="70" zoomScaleNormal="70" zoomScaleSheetLayoutView="85" workbookViewId="0">
      <selection activeCell="H6" sqref="H6"/>
    </sheetView>
  </sheetViews>
  <sheetFormatPr defaultColWidth="14" defaultRowHeight="14.25"/>
  <cols>
    <col min="1" max="1" width="36.25" style="97" bestFit="1" customWidth="1"/>
    <col min="2" max="2" width="16.75" style="97" bestFit="1" customWidth="1"/>
    <col min="3" max="3" width="25.375" style="97" bestFit="1" customWidth="1"/>
    <col min="4" max="4" width="14.25" style="97" bestFit="1" customWidth="1"/>
    <col min="5" max="5" width="15" style="97" bestFit="1" customWidth="1"/>
    <col min="6" max="6" width="16.375" style="97" hidden="1" customWidth="1"/>
    <col min="7" max="7" width="11.75" style="97" bestFit="1" customWidth="1"/>
    <col min="8" max="8" width="10.625" style="97" bestFit="1" customWidth="1"/>
    <col min="9" max="9" width="14.25" style="97" hidden="1" customWidth="1"/>
    <col min="10" max="10" width="13.875" style="97" hidden="1" customWidth="1"/>
    <col min="11" max="11" width="12.5" style="97" bestFit="1" customWidth="1"/>
    <col min="12" max="12" width="16" style="97" hidden="1" customWidth="1"/>
    <col min="13" max="13" width="15.875" style="97" hidden="1" customWidth="1"/>
    <col min="14" max="14" width="12.625" style="97" hidden="1" customWidth="1"/>
    <col min="15" max="15" width="13.375" style="97" hidden="1" customWidth="1"/>
    <col min="16" max="16" width="15.125" style="97" hidden="1" customWidth="1"/>
    <col min="17" max="17" width="15.25" style="97" hidden="1" customWidth="1"/>
    <col min="18" max="18" width="21.875" style="97" hidden="1" customWidth="1"/>
    <col min="19" max="19" width="23.75" style="97" hidden="1" customWidth="1"/>
    <col min="20" max="20" width="17.125" style="97" bestFit="1" customWidth="1"/>
    <col min="21" max="21" width="16.875" style="97" bestFit="1" customWidth="1"/>
    <col min="22" max="22" width="13.75" style="97" bestFit="1" customWidth="1"/>
    <col min="23" max="23" width="14.375" style="97" bestFit="1" customWidth="1"/>
    <col min="24" max="24" width="16.25" style="97" bestFit="1" customWidth="1"/>
    <col min="25" max="25" width="16.375" style="97" bestFit="1" customWidth="1"/>
    <col min="26" max="26" width="23" style="97" bestFit="1" customWidth="1"/>
    <col min="27" max="27" width="18.125" style="97" hidden="1" customWidth="1"/>
    <col min="28" max="28" width="18" style="97" hidden="1" customWidth="1"/>
    <col min="29" max="29" width="14.75" style="97" hidden="1" customWidth="1"/>
    <col min="30" max="30" width="15.5" style="97" hidden="1" customWidth="1"/>
    <col min="31" max="31" width="17.25" style="97" hidden="1" customWidth="1"/>
    <col min="32" max="32" width="17.5" style="97" hidden="1" customWidth="1"/>
    <col min="33" max="33" width="24" style="97" hidden="1" customWidth="1"/>
    <col min="34" max="34" width="19.25" style="97" hidden="1" customWidth="1"/>
    <col min="35" max="35" width="19" style="97" hidden="1" customWidth="1"/>
    <col min="36" max="36" width="15.875" style="97" hidden="1" customWidth="1"/>
    <col min="37" max="37" width="16.5" style="97" hidden="1" customWidth="1"/>
    <col min="38" max="38" width="18.375" style="97" hidden="1" customWidth="1"/>
    <col min="39" max="39" width="18.5" style="97" hidden="1" customWidth="1"/>
    <col min="40" max="40" width="25.25" style="97" hidden="1" customWidth="1"/>
    <col min="41" max="41" width="19.25" style="97" hidden="1" customWidth="1"/>
    <col min="42" max="42" width="19" style="97" hidden="1" customWidth="1"/>
    <col min="43" max="43" width="15.875" style="97" hidden="1" customWidth="1"/>
    <col min="44" max="44" width="16.5" style="97" hidden="1" customWidth="1"/>
    <col min="45" max="45" width="18.375" style="97" hidden="1" customWidth="1"/>
    <col min="46" max="46" width="18.5" style="97" hidden="1" customWidth="1"/>
    <col min="47" max="47" width="25.25" style="97" hidden="1" customWidth="1"/>
    <col min="48" max="48" width="20.5" style="97" hidden="1" customWidth="1"/>
    <col min="49" max="49" width="20.25" style="97" hidden="1" customWidth="1"/>
    <col min="50" max="50" width="16.875" style="97" hidden="1" customWidth="1"/>
    <col min="51" max="51" width="17.625" style="97" hidden="1" customWidth="1"/>
    <col min="52" max="52" width="19.375" style="97" hidden="1" customWidth="1"/>
    <col min="53" max="53" width="19.625" style="97" hidden="1" customWidth="1"/>
    <col min="54" max="54" width="26.375" style="97" hidden="1" customWidth="1"/>
    <col min="55" max="55" width="21.5" style="97" hidden="1" customWidth="1"/>
    <col min="56" max="56" width="21.375" style="97" hidden="1" customWidth="1"/>
    <col min="57" max="57" width="18" style="97" hidden="1" customWidth="1"/>
    <col min="58" max="58" width="18.75" style="97" hidden="1" customWidth="1"/>
    <col min="59" max="59" width="20.625" style="97" hidden="1" customWidth="1"/>
    <col min="60" max="60" width="20.875" style="97" hidden="1" customWidth="1"/>
    <col min="61" max="61" width="27.5" style="97" hidden="1" customWidth="1"/>
    <col min="62" max="63" width="0" style="97" hidden="1" customWidth="1"/>
    <col min="64" max="64" width="30.5" style="17" bestFit="1" customWidth="1"/>
    <col min="65" max="16384" width="14" style="97"/>
  </cols>
  <sheetData>
    <row r="1" spans="1:64" ht="60.75">
      <c r="A1" s="97" t="s">
        <v>75</v>
      </c>
      <c r="B1" s="97" t="s">
        <v>76</v>
      </c>
      <c r="C1" s="2" t="s">
        <v>77</v>
      </c>
      <c r="D1" s="74" t="s">
        <v>220</v>
      </c>
      <c r="E1" s="2" t="s">
        <v>78</v>
      </c>
      <c r="F1" s="2" t="s">
        <v>80</v>
      </c>
      <c r="G1" s="2" t="s">
        <v>81</v>
      </c>
      <c r="H1" s="2" t="s">
        <v>82</v>
      </c>
      <c r="I1" s="2" t="s">
        <v>83</v>
      </c>
      <c r="J1" s="2" t="s">
        <v>84</v>
      </c>
      <c r="K1" s="2" t="s">
        <v>85</v>
      </c>
      <c r="L1" s="105" t="s">
        <v>122</v>
      </c>
      <c r="M1" s="105" t="s">
        <v>123</v>
      </c>
      <c r="N1" s="14" t="s">
        <v>124</v>
      </c>
      <c r="O1" s="14" t="s">
        <v>125</v>
      </c>
      <c r="P1" s="40" t="s">
        <v>126</v>
      </c>
      <c r="Q1" s="14" t="s">
        <v>127</v>
      </c>
      <c r="R1" s="4" t="s">
        <v>143</v>
      </c>
      <c r="S1" s="59" t="s">
        <v>131</v>
      </c>
      <c r="T1" s="108" t="s">
        <v>94</v>
      </c>
      <c r="U1" s="108" t="s">
        <v>95</v>
      </c>
      <c r="V1" s="14" t="s">
        <v>89</v>
      </c>
      <c r="W1" s="14" t="s">
        <v>90</v>
      </c>
      <c r="X1" s="36" t="s">
        <v>291</v>
      </c>
      <c r="Y1" s="14" t="s">
        <v>92</v>
      </c>
      <c r="Z1" s="4" t="s">
        <v>93</v>
      </c>
      <c r="AA1" s="108" t="s">
        <v>292</v>
      </c>
      <c r="AB1" s="108" t="s">
        <v>293</v>
      </c>
      <c r="AC1" s="14" t="s">
        <v>294</v>
      </c>
      <c r="AD1" s="14" t="s">
        <v>295</v>
      </c>
      <c r="AE1" s="36" t="s">
        <v>296</v>
      </c>
      <c r="AF1" s="14" t="s">
        <v>99</v>
      </c>
      <c r="AG1" s="4" t="s">
        <v>100</v>
      </c>
      <c r="AH1" s="108" t="s">
        <v>297</v>
      </c>
      <c r="AI1" s="108" t="s">
        <v>298</v>
      </c>
      <c r="AJ1" s="14" t="s">
        <v>103</v>
      </c>
      <c r="AK1" s="14" t="s">
        <v>104</v>
      </c>
      <c r="AL1" s="36" t="s">
        <v>299</v>
      </c>
      <c r="AM1" s="14" t="s">
        <v>106</v>
      </c>
      <c r="AN1" s="4" t="s">
        <v>107</v>
      </c>
      <c r="AO1" s="108" t="s">
        <v>300</v>
      </c>
      <c r="AP1" s="108" t="s">
        <v>301</v>
      </c>
      <c r="AQ1" s="14" t="s">
        <v>110</v>
      </c>
      <c r="AR1" s="14" t="s">
        <v>111</v>
      </c>
      <c r="AS1" s="36" t="s">
        <v>302</v>
      </c>
      <c r="AT1" s="14" t="s">
        <v>113</v>
      </c>
      <c r="AU1" s="4" t="s">
        <v>114</v>
      </c>
      <c r="AV1" s="108" t="s">
        <v>303</v>
      </c>
      <c r="AW1" s="108" t="s">
        <v>304</v>
      </c>
      <c r="AX1" s="14" t="s">
        <v>305</v>
      </c>
      <c r="AY1" s="14" t="s">
        <v>306</v>
      </c>
      <c r="AZ1" s="36" t="s">
        <v>307</v>
      </c>
      <c r="BA1" s="14" t="s">
        <v>308</v>
      </c>
      <c r="BB1" s="4" t="s">
        <v>309</v>
      </c>
      <c r="BC1" s="108" t="s">
        <v>310</v>
      </c>
      <c r="BD1" s="108" t="s">
        <v>311</v>
      </c>
      <c r="BE1" s="14" t="s">
        <v>312</v>
      </c>
      <c r="BF1" s="14" t="s">
        <v>313</v>
      </c>
      <c r="BG1" s="36" t="s">
        <v>314</v>
      </c>
      <c r="BH1" s="14" t="s">
        <v>315</v>
      </c>
      <c r="BI1" s="4" t="s">
        <v>316</v>
      </c>
      <c r="BJ1" s="59"/>
      <c r="BL1" s="94" t="s">
        <v>222</v>
      </c>
    </row>
    <row r="2" spans="1:64" ht="32.25" customHeight="1">
      <c r="A2" s="99">
        <v>1</v>
      </c>
      <c r="B2" s="99" t="s">
        <v>2</v>
      </c>
      <c r="C2" s="99" t="s">
        <v>0</v>
      </c>
      <c r="D2" s="100">
        <f>Table3545[[#This Row],[انرژی 
تولیدی1814]]+Table3545[[#This Row],[انرژی 
تولیدی]]+Table3545[[#This Row],[انرژی 
تولیدی6]]+Table3545[[#This Row],[انرژی 
تولیدی7]]+Table3545[[#This Row],[انرژی 
تولیدی8]]+Table3545[[#This Row],[انرژی 
تولیدی9]]+Table3545[[#This Row],[انرژی 
تولیدی10]]</f>
        <v>59408</v>
      </c>
      <c r="E2" s="99">
        <v>100</v>
      </c>
      <c r="F2" s="99">
        <v>98867734</v>
      </c>
      <c r="G2" s="99" t="s">
        <v>153</v>
      </c>
      <c r="H2" s="99" t="s">
        <v>1</v>
      </c>
      <c r="I2" s="99" t="s">
        <v>4</v>
      </c>
      <c r="J2" s="99" t="s">
        <v>3</v>
      </c>
      <c r="K2" s="99">
        <v>8730</v>
      </c>
      <c r="L2" s="101" t="s">
        <v>248</v>
      </c>
      <c r="M2" s="97" t="s">
        <v>258</v>
      </c>
      <c r="N2" s="101">
        <v>389276</v>
      </c>
      <c r="O2" s="101">
        <v>417886</v>
      </c>
      <c r="P2" s="107">
        <f>Table3545[[#This Row],[قرائت
 فعلی713]]-Table3545[[#This Row],[قرائت 
قبلی612]]</f>
        <v>28610</v>
      </c>
      <c r="Q2" s="97" t="s">
        <v>259</v>
      </c>
      <c r="R2" s="98">
        <v>705300760.88358355</v>
      </c>
      <c r="S2" s="17">
        <v>24976530</v>
      </c>
      <c r="T2" s="97" t="s">
        <v>268</v>
      </c>
      <c r="U2" s="97" t="s">
        <v>269</v>
      </c>
      <c r="V2" s="101">
        <v>417886</v>
      </c>
      <c r="W2" s="101">
        <v>448684</v>
      </c>
      <c r="X2" s="107">
        <f>Table3545[[#This Row],[قرائت
 فعلی]]-Table3545[[#This Row],[قرائت 
قبلی]]</f>
        <v>30798</v>
      </c>
      <c r="Z2" s="98"/>
      <c r="AA2" s="97" t="s">
        <v>269</v>
      </c>
      <c r="AB2" s="97" t="s">
        <v>270</v>
      </c>
      <c r="AC2" s="101"/>
      <c r="AD2" s="101"/>
      <c r="AE2" s="107">
        <f>Table3545[[#This Row],[قرائت
 فعلی5]]-Table3545[[#This Row],[قرائت 
قبلی4]]</f>
        <v>0</v>
      </c>
      <c r="AG2" s="98"/>
      <c r="AH2" s="97" t="s">
        <v>270</v>
      </c>
      <c r="AI2" s="97" t="s">
        <v>271</v>
      </c>
      <c r="AJ2" s="101"/>
      <c r="AK2" s="101"/>
      <c r="AL2" s="107">
        <f>Table3545[[#This Row],[قرائت
 فعلی6]]-Table3545[[#This Row],[قرائت 
قبلی5]]</f>
        <v>0</v>
      </c>
      <c r="AN2" s="98"/>
      <c r="AO2" s="97" t="s">
        <v>271</v>
      </c>
      <c r="AP2" s="97" t="s">
        <v>272</v>
      </c>
      <c r="AQ2" s="101"/>
      <c r="AR2" s="101"/>
      <c r="AS2" s="107">
        <f>Table3545[[#This Row],[قرائت
 فعلی7]]-Table3545[[#This Row],[قرائت 
قبلی6]]</f>
        <v>0</v>
      </c>
      <c r="AU2" s="98"/>
      <c r="AV2" s="97" t="s">
        <v>272</v>
      </c>
      <c r="AW2" s="97" t="s">
        <v>273</v>
      </c>
      <c r="AX2" s="101"/>
      <c r="AY2" s="101"/>
      <c r="AZ2" s="107">
        <f>Table3545[[#This Row],[قرائت
 فعلی8]]-Table3545[[#This Row],[قرائت 
قبلی7]]</f>
        <v>0</v>
      </c>
      <c r="BB2" s="98"/>
      <c r="BC2" s="97" t="s">
        <v>273</v>
      </c>
      <c r="BD2" s="97" t="s">
        <v>274</v>
      </c>
      <c r="BE2" s="101"/>
      <c r="BF2" s="101"/>
      <c r="BG2" s="107">
        <f>Table3545[[#This Row],[قرائت
 فعلی9]]-Table3545[[#This Row],[قرائت 
قبلی8]]</f>
        <v>0</v>
      </c>
      <c r="BI2" s="98"/>
      <c r="BJ2" s="17"/>
      <c r="BL2" s="87">
        <f>Table3545[[#This Row],[مبلغ واریزی
 به مشترک (ریال)1016]]+Table3545[[#This Row],[مبلغ واریزی
 به مشترک (ریال)]]+Table3545[[#This Row],[مبلغ واریزی
 به مشترک (ریال)8]]+Table3545[[#This Row],[مبلغ واریزی
 به مشترک (ریال)9]]+Table3545[[#This Row],[مبلغ واریزی
 به مشترک (ریال)10]]+Table3545[[#This Row],[مبلغ واریزی
 به مشترک (ریال)11]]+Table3545[[#This Row],[مبلغ واریزی
 به مشترک (ریال)12]]</f>
        <v>705300760.88358355</v>
      </c>
    </row>
    <row r="3" spans="1:64" ht="32.25" customHeight="1">
      <c r="A3" s="99">
        <v>2</v>
      </c>
      <c r="B3" s="99" t="s">
        <v>13</v>
      </c>
      <c r="C3" s="99" t="s">
        <v>0</v>
      </c>
      <c r="D3" s="100">
        <f>Table3545[[#This Row],[انرژی 
تولیدی1814]]+Table3545[[#This Row],[انرژی 
تولیدی]]+Table3545[[#This Row],[انرژی 
تولیدی6]]+Table3545[[#This Row],[انرژی 
تولیدی7]]+Table3545[[#This Row],[انرژی 
تولیدی8]]+Table3545[[#This Row],[انرژی 
تولیدی9]]+Table3545[[#This Row],[انرژی 
تولیدی10]]</f>
        <v>10591</v>
      </c>
      <c r="E3" s="99">
        <v>20</v>
      </c>
      <c r="F3" s="99">
        <v>98867734</v>
      </c>
      <c r="G3" s="99" t="s">
        <v>153</v>
      </c>
      <c r="H3" s="99" t="s">
        <v>8</v>
      </c>
      <c r="I3" s="99" t="s">
        <v>14</v>
      </c>
      <c r="J3" s="99" t="s">
        <v>15</v>
      </c>
      <c r="K3" s="99">
        <v>8000</v>
      </c>
      <c r="L3" s="101" t="s">
        <v>248</v>
      </c>
      <c r="M3" s="97" t="s">
        <v>258</v>
      </c>
      <c r="N3" s="101">
        <v>68304</v>
      </c>
      <c r="O3" s="107">
        <v>73041.73</v>
      </c>
      <c r="P3" s="107">
        <f>Table3545[[#This Row],[قرائت
 فعلی713]]-Table3545[[#This Row],[قرائت 
قبلی612]]</f>
        <v>4737.7299999999959</v>
      </c>
      <c r="Q3" s="97" t="s">
        <v>259</v>
      </c>
      <c r="R3" s="98">
        <v>94441070.221194968</v>
      </c>
      <c r="S3" s="17">
        <v>3790400</v>
      </c>
      <c r="T3" s="97" t="s">
        <v>268</v>
      </c>
      <c r="U3" s="97" t="s">
        <v>269</v>
      </c>
      <c r="V3" s="101">
        <v>73041.73</v>
      </c>
      <c r="W3" s="107">
        <v>78895</v>
      </c>
      <c r="X3" s="107">
        <f>Table3545[[#This Row],[قرائت
 فعلی]]-Table3545[[#This Row],[قرائت 
قبلی]]</f>
        <v>5853.2700000000041</v>
      </c>
      <c r="Z3" s="98"/>
      <c r="AA3" s="97" t="s">
        <v>269</v>
      </c>
      <c r="AB3" s="97" t="s">
        <v>270</v>
      </c>
      <c r="AC3" s="101"/>
      <c r="AD3" s="107"/>
      <c r="AE3" s="107">
        <f>Table3545[[#This Row],[قرائت
 فعلی5]]-Table3545[[#This Row],[قرائت 
قبلی4]]</f>
        <v>0</v>
      </c>
      <c r="AG3" s="98"/>
      <c r="AH3" s="97" t="s">
        <v>270</v>
      </c>
      <c r="AI3" s="97" t="s">
        <v>271</v>
      </c>
      <c r="AJ3" s="101"/>
      <c r="AK3" s="107"/>
      <c r="AL3" s="107">
        <f>Table3545[[#This Row],[قرائت
 فعلی6]]-Table3545[[#This Row],[قرائت 
قبلی5]]</f>
        <v>0</v>
      </c>
      <c r="AN3" s="98"/>
      <c r="AO3" s="97" t="s">
        <v>271</v>
      </c>
      <c r="AP3" s="97" t="s">
        <v>272</v>
      </c>
      <c r="AQ3" s="101"/>
      <c r="AR3" s="107"/>
      <c r="AS3" s="107">
        <f>Table3545[[#This Row],[قرائت
 فعلی7]]-Table3545[[#This Row],[قرائت 
قبلی6]]</f>
        <v>0</v>
      </c>
      <c r="AU3" s="98"/>
      <c r="AV3" s="97" t="s">
        <v>272</v>
      </c>
      <c r="AW3" s="97" t="s">
        <v>273</v>
      </c>
      <c r="AX3" s="101"/>
      <c r="AY3" s="107"/>
      <c r="AZ3" s="107">
        <f>Table3545[[#This Row],[قرائت
 فعلی8]]-Table3545[[#This Row],[قرائت 
قبلی7]]</f>
        <v>0</v>
      </c>
      <c r="BB3" s="98"/>
      <c r="BC3" s="97" t="s">
        <v>273</v>
      </c>
      <c r="BD3" s="97" t="s">
        <v>274</v>
      </c>
      <c r="BE3" s="101"/>
      <c r="BF3" s="107"/>
      <c r="BG3" s="107">
        <f>Table3545[[#This Row],[قرائت
 فعلی9]]-Table3545[[#This Row],[قرائت 
قبلی8]]</f>
        <v>0</v>
      </c>
      <c r="BI3" s="98"/>
      <c r="BJ3" s="17"/>
      <c r="BL3" s="87">
        <f>Table3545[[#This Row],[مبلغ واریزی
 به مشترک (ریال)1016]]+Table3545[[#This Row],[مبلغ واریزی
 به مشترک (ریال)]]+Table3545[[#This Row],[مبلغ واریزی
 به مشترک (ریال)8]]+Table3545[[#This Row],[مبلغ واریزی
 به مشترک (ریال)9]]+Table3545[[#This Row],[مبلغ واریزی
 به مشترک (ریال)10]]+Table3545[[#This Row],[مبلغ واریزی
 به مشترک (ریال)11]]+Table3545[[#This Row],[مبلغ واریزی
 به مشترک (ریال)12]]</f>
        <v>94441070.221194968</v>
      </c>
    </row>
    <row r="4" spans="1:64" ht="32.25" customHeight="1">
      <c r="A4" s="99">
        <v>3</v>
      </c>
      <c r="B4" s="99" t="s">
        <v>19</v>
      </c>
      <c r="C4" s="99" t="s">
        <v>144</v>
      </c>
      <c r="D4" s="100">
        <f>Table3545[[#This Row],[انرژی 
تولیدی1814]]+Table3545[[#This Row],[انرژی 
تولیدی]]+Table3545[[#This Row],[انرژی 
تولیدی6]]+Table3545[[#This Row],[انرژی 
تولیدی7]]+Table3545[[#This Row],[انرژی 
تولیدی8]]+Table3545[[#This Row],[انرژی 
تولیدی9]]+Table3545[[#This Row],[انرژی 
تولیدی10]]</f>
        <v>2547</v>
      </c>
      <c r="E4" s="99">
        <v>5</v>
      </c>
      <c r="F4" s="99">
        <v>27133660</v>
      </c>
      <c r="G4" s="99" t="s">
        <v>145</v>
      </c>
      <c r="H4" s="99" t="s">
        <v>22</v>
      </c>
      <c r="I4" s="99" t="s">
        <v>20</v>
      </c>
      <c r="J4" s="99" t="s">
        <v>21</v>
      </c>
      <c r="K4" s="99">
        <v>8000</v>
      </c>
      <c r="L4" s="101" t="s">
        <v>248</v>
      </c>
      <c r="M4" s="97" t="s">
        <v>258</v>
      </c>
      <c r="N4" s="101">
        <v>15141</v>
      </c>
      <c r="O4" s="107">
        <v>16416.036</v>
      </c>
      <c r="P4" s="107">
        <f>Table3545[[#This Row],[قرائت
 فعلی713]]-Table3545[[#This Row],[قرائت 
قبلی612]]</f>
        <v>1275.0360000000001</v>
      </c>
      <c r="Q4" s="97" t="s">
        <v>259</v>
      </c>
      <c r="R4" s="98">
        <v>24325848.055888694</v>
      </c>
      <c r="S4" s="17">
        <v>1020028.8</v>
      </c>
      <c r="T4" s="97" t="s">
        <v>268</v>
      </c>
      <c r="U4" s="97" t="s">
        <v>269</v>
      </c>
      <c r="V4" s="101">
        <v>16416.036</v>
      </c>
      <c r="W4" s="107">
        <v>17688</v>
      </c>
      <c r="X4" s="107">
        <f>Table3545[[#This Row],[قرائت
 فعلی]]-Table3545[[#This Row],[قرائت 
قبلی]]</f>
        <v>1271.9639999999999</v>
      </c>
      <c r="Z4" s="98"/>
      <c r="AA4" s="97" t="s">
        <v>269</v>
      </c>
      <c r="AB4" s="97" t="s">
        <v>270</v>
      </c>
      <c r="AC4" s="101"/>
      <c r="AD4" s="107"/>
      <c r="AE4" s="107">
        <f>Table3545[[#This Row],[قرائت
 فعلی5]]-Table3545[[#This Row],[قرائت 
قبلی4]]</f>
        <v>0</v>
      </c>
      <c r="AG4" s="98"/>
      <c r="AH4" s="97" t="s">
        <v>270</v>
      </c>
      <c r="AI4" s="97" t="s">
        <v>271</v>
      </c>
      <c r="AJ4" s="101"/>
      <c r="AK4" s="107"/>
      <c r="AL4" s="107">
        <f>Table3545[[#This Row],[قرائت
 فعلی6]]-Table3545[[#This Row],[قرائت 
قبلی5]]</f>
        <v>0</v>
      </c>
      <c r="AN4" s="98"/>
      <c r="AO4" s="97" t="s">
        <v>271</v>
      </c>
      <c r="AP4" s="97" t="s">
        <v>272</v>
      </c>
      <c r="AQ4" s="101"/>
      <c r="AR4" s="107"/>
      <c r="AS4" s="107">
        <f>Table3545[[#This Row],[قرائت
 فعلی7]]-Table3545[[#This Row],[قرائت 
قبلی6]]</f>
        <v>0</v>
      </c>
      <c r="AU4" s="98"/>
      <c r="AV4" s="97" t="s">
        <v>272</v>
      </c>
      <c r="AW4" s="97" t="s">
        <v>273</v>
      </c>
      <c r="AX4" s="101"/>
      <c r="AY4" s="107"/>
      <c r="AZ4" s="107">
        <f>Table3545[[#This Row],[قرائت
 فعلی8]]-Table3545[[#This Row],[قرائت 
قبلی7]]</f>
        <v>0</v>
      </c>
      <c r="BB4" s="98"/>
      <c r="BC4" s="97" t="s">
        <v>273</v>
      </c>
      <c r="BD4" s="97" t="s">
        <v>274</v>
      </c>
      <c r="BE4" s="101"/>
      <c r="BF4" s="107"/>
      <c r="BG4" s="107">
        <f>Table3545[[#This Row],[قرائت
 فعلی9]]-Table3545[[#This Row],[قرائت 
قبلی8]]</f>
        <v>0</v>
      </c>
      <c r="BI4" s="98"/>
      <c r="BJ4" s="17"/>
      <c r="BL4" s="87">
        <f>Table3545[[#This Row],[مبلغ واریزی
 به مشترک (ریال)1016]]+Table3545[[#This Row],[مبلغ واریزی
 به مشترک (ریال)]]+Table3545[[#This Row],[مبلغ واریزی
 به مشترک (ریال)8]]+Table3545[[#This Row],[مبلغ واریزی
 به مشترک (ریال)9]]+Table3545[[#This Row],[مبلغ واریزی
 به مشترک (ریال)10]]+Table3545[[#This Row],[مبلغ واریزی
 به مشترک (ریال)11]]+Table3545[[#This Row],[مبلغ واریزی
 به مشترک (ریال)12]]</f>
        <v>24325848.055888694</v>
      </c>
    </row>
    <row r="5" spans="1:64" ht="32.25" customHeight="1">
      <c r="A5" s="99">
        <v>4</v>
      </c>
      <c r="B5" s="99" t="s">
        <v>19</v>
      </c>
      <c r="C5" s="99" t="s">
        <v>149</v>
      </c>
      <c r="D5" s="100">
        <f>Table3545[[#This Row],[انرژی 
تولیدی1814]]+Table3545[[#This Row],[انرژی 
تولیدی]]+Table3545[[#This Row],[انرژی 
تولیدی6]]+Table3545[[#This Row],[انرژی 
تولیدی7]]+Table3545[[#This Row],[انرژی 
تولیدی8]]+Table3545[[#This Row],[انرژی 
تولیدی9]]+Table3545[[#This Row],[انرژی 
تولیدی10]]</f>
        <v>2837</v>
      </c>
      <c r="E5" s="99">
        <v>5</v>
      </c>
      <c r="F5" s="99">
        <v>37442470</v>
      </c>
      <c r="G5" s="99" t="s">
        <v>150</v>
      </c>
      <c r="H5" s="99" t="s">
        <v>23</v>
      </c>
      <c r="I5" s="99" t="s">
        <v>20</v>
      </c>
      <c r="J5" s="99" t="s">
        <v>21</v>
      </c>
      <c r="K5" s="99">
        <v>8000</v>
      </c>
      <c r="L5" s="101" t="s">
        <v>248</v>
      </c>
      <c r="M5" s="97" t="s">
        <v>258</v>
      </c>
      <c r="N5" s="101">
        <v>17470</v>
      </c>
      <c r="O5" s="107">
        <v>18942.028999999999</v>
      </c>
      <c r="P5" s="107">
        <f>Table3545[[#This Row],[قرائت
 فعلی713]]-Table3545[[#This Row],[قرائت 
قبلی612]]</f>
        <v>1472.0289999999986</v>
      </c>
      <c r="Q5" s="97" t="s">
        <v>259</v>
      </c>
      <c r="R5" s="98">
        <v>28489523.489505488</v>
      </c>
      <c r="S5" s="17">
        <v>1177623.199999999</v>
      </c>
      <c r="T5" s="97" t="s">
        <v>268</v>
      </c>
      <c r="U5" s="97" t="s">
        <v>269</v>
      </c>
      <c r="V5" s="101">
        <v>18942.028999999999</v>
      </c>
      <c r="W5" s="107">
        <v>20307</v>
      </c>
      <c r="X5" s="107">
        <f>Table3545[[#This Row],[قرائت
 فعلی]]-Table3545[[#This Row],[قرائت 
قبلی]]</f>
        <v>1364.9710000000014</v>
      </c>
      <c r="Z5" s="98"/>
      <c r="AA5" s="97" t="s">
        <v>269</v>
      </c>
      <c r="AB5" s="97" t="s">
        <v>270</v>
      </c>
      <c r="AC5" s="101"/>
      <c r="AD5" s="107"/>
      <c r="AE5" s="107">
        <f>Table3545[[#This Row],[قرائت
 فعلی5]]-Table3545[[#This Row],[قرائت 
قبلی4]]</f>
        <v>0</v>
      </c>
      <c r="AG5" s="98"/>
      <c r="AH5" s="97" t="s">
        <v>270</v>
      </c>
      <c r="AI5" s="97" t="s">
        <v>271</v>
      </c>
      <c r="AJ5" s="101"/>
      <c r="AK5" s="107"/>
      <c r="AL5" s="107">
        <f>Table3545[[#This Row],[قرائت
 فعلی6]]-Table3545[[#This Row],[قرائت 
قبلی5]]</f>
        <v>0</v>
      </c>
      <c r="AN5" s="98"/>
      <c r="AO5" s="97" t="s">
        <v>271</v>
      </c>
      <c r="AP5" s="97" t="s">
        <v>272</v>
      </c>
      <c r="AQ5" s="101"/>
      <c r="AR5" s="107"/>
      <c r="AS5" s="107">
        <f>Table3545[[#This Row],[قرائت
 فعلی7]]-Table3545[[#This Row],[قرائت 
قبلی6]]</f>
        <v>0</v>
      </c>
      <c r="AU5" s="98"/>
      <c r="AV5" s="97" t="s">
        <v>272</v>
      </c>
      <c r="AW5" s="97" t="s">
        <v>273</v>
      </c>
      <c r="AX5" s="101"/>
      <c r="AY5" s="107"/>
      <c r="AZ5" s="107">
        <f>Table3545[[#This Row],[قرائت
 فعلی8]]-Table3545[[#This Row],[قرائت 
قبلی7]]</f>
        <v>0</v>
      </c>
      <c r="BB5" s="98"/>
      <c r="BC5" s="97" t="s">
        <v>273</v>
      </c>
      <c r="BD5" s="97" t="s">
        <v>274</v>
      </c>
      <c r="BE5" s="101"/>
      <c r="BF5" s="107"/>
      <c r="BG5" s="107">
        <f>Table3545[[#This Row],[قرائت
 فعلی9]]-Table3545[[#This Row],[قرائت 
قبلی8]]</f>
        <v>0</v>
      </c>
      <c r="BI5" s="98"/>
      <c r="BJ5" s="17"/>
      <c r="BL5" s="87">
        <f>Table3545[[#This Row],[مبلغ واریزی
 به مشترک (ریال)1016]]+Table3545[[#This Row],[مبلغ واریزی
 به مشترک (ریال)]]+Table3545[[#This Row],[مبلغ واریزی
 به مشترک (ریال)8]]+Table3545[[#This Row],[مبلغ واریزی
 به مشترک (ریال)9]]+Table3545[[#This Row],[مبلغ واریزی
 به مشترک (ریال)10]]+Table3545[[#This Row],[مبلغ واریزی
 به مشترک (ریال)11]]+Table3545[[#This Row],[مبلغ واریزی
 به مشترک (ریال)12]]</f>
        <v>28489523.489505488</v>
      </c>
    </row>
    <row r="6" spans="1:64" ht="32.25" customHeight="1">
      <c r="A6" s="99">
        <v>5</v>
      </c>
      <c r="B6" s="99" t="s">
        <v>19</v>
      </c>
      <c r="C6" s="99" t="s">
        <v>24</v>
      </c>
      <c r="D6" s="100">
        <f>Table3545[[#This Row],[انرژی 
تولیدی1814]]+Table3545[[#This Row],[انرژی 
تولیدی]]+Table3545[[#This Row],[انرژی 
تولیدی6]]+Table3545[[#This Row],[انرژی 
تولیدی7]]+Table3545[[#This Row],[انرژی 
تولیدی8]]+Table3545[[#This Row],[انرژی 
تولیدی9]]+Table3545[[#This Row],[انرژی 
تولیدی10]]</f>
        <v>10248</v>
      </c>
      <c r="E6" s="99">
        <v>20</v>
      </c>
      <c r="F6" s="99">
        <v>99393320</v>
      </c>
      <c r="G6" s="99" t="s">
        <v>155</v>
      </c>
      <c r="H6" s="99" t="s">
        <v>26</v>
      </c>
      <c r="I6" s="99" t="s">
        <v>27</v>
      </c>
      <c r="J6" s="99" t="s">
        <v>25</v>
      </c>
      <c r="K6" s="99">
        <v>8000</v>
      </c>
      <c r="L6" s="101" t="s">
        <v>248</v>
      </c>
      <c r="M6" s="97" t="s">
        <v>258</v>
      </c>
      <c r="N6" s="101">
        <v>57292</v>
      </c>
      <c r="O6" s="107">
        <v>62196.131999999998</v>
      </c>
      <c r="P6" s="107">
        <f>Table3545[[#This Row],[قرائت
 فعلی713]]-Table3545[[#This Row],[قرائت 
قبلی612]]</f>
        <v>4904.1319999999978</v>
      </c>
      <c r="Q6" s="97" t="s">
        <v>259</v>
      </c>
      <c r="R6" s="98">
        <v>87614985.448158532</v>
      </c>
      <c r="S6" s="17">
        <v>3923305.5999999987</v>
      </c>
      <c r="T6" s="97" t="s">
        <v>268</v>
      </c>
      <c r="U6" s="97" t="s">
        <v>269</v>
      </c>
      <c r="V6" s="101">
        <v>62196.131999999998</v>
      </c>
      <c r="W6" s="107">
        <v>67540</v>
      </c>
      <c r="X6" s="107">
        <f>Table3545[[#This Row],[قرائت
 فعلی]]-Table3545[[#This Row],[قرائت 
قبلی]]</f>
        <v>5343.8680000000022</v>
      </c>
      <c r="Z6" s="98"/>
      <c r="AA6" s="97" t="s">
        <v>269</v>
      </c>
      <c r="AB6" s="97" t="s">
        <v>270</v>
      </c>
      <c r="AC6" s="101"/>
      <c r="AD6" s="107"/>
      <c r="AE6" s="107">
        <f>Table3545[[#This Row],[قرائت
 فعلی5]]-Table3545[[#This Row],[قرائت 
قبلی4]]</f>
        <v>0</v>
      </c>
      <c r="AG6" s="98"/>
      <c r="AH6" s="97" t="s">
        <v>270</v>
      </c>
      <c r="AI6" s="97" t="s">
        <v>271</v>
      </c>
      <c r="AJ6" s="101"/>
      <c r="AK6" s="107"/>
      <c r="AL6" s="107">
        <f>Table3545[[#This Row],[قرائت
 فعلی6]]-Table3545[[#This Row],[قرائت 
قبلی5]]</f>
        <v>0</v>
      </c>
      <c r="AN6" s="98"/>
      <c r="AO6" s="97" t="s">
        <v>271</v>
      </c>
      <c r="AP6" s="97" t="s">
        <v>272</v>
      </c>
      <c r="AQ6" s="101"/>
      <c r="AR6" s="107"/>
      <c r="AS6" s="107">
        <f>Table3545[[#This Row],[قرائت
 فعلی7]]-Table3545[[#This Row],[قرائت 
قبلی6]]</f>
        <v>0</v>
      </c>
      <c r="AU6" s="98"/>
      <c r="AV6" s="97" t="s">
        <v>272</v>
      </c>
      <c r="AW6" s="97" t="s">
        <v>273</v>
      </c>
      <c r="AX6" s="101"/>
      <c r="AY6" s="107"/>
      <c r="AZ6" s="107">
        <f>Table3545[[#This Row],[قرائت
 فعلی8]]-Table3545[[#This Row],[قرائت 
قبلی7]]</f>
        <v>0</v>
      </c>
      <c r="BB6" s="98"/>
      <c r="BC6" s="97" t="s">
        <v>273</v>
      </c>
      <c r="BD6" s="97" t="s">
        <v>274</v>
      </c>
      <c r="BE6" s="101"/>
      <c r="BF6" s="107"/>
      <c r="BG6" s="107">
        <f>Table3545[[#This Row],[قرائت
 فعلی9]]-Table3545[[#This Row],[قرائت 
قبلی8]]</f>
        <v>0</v>
      </c>
      <c r="BI6" s="98"/>
      <c r="BJ6" s="17"/>
      <c r="BL6" s="87">
        <f>Table3545[[#This Row],[مبلغ واریزی
 به مشترک (ریال)1016]]+Table3545[[#This Row],[مبلغ واریزی
 به مشترک (ریال)]]+Table3545[[#This Row],[مبلغ واریزی
 به مشترک (ریال)8]]+Table3545[[#This Row],[مبلغ واریزی
 به مشترک (ریال)9]]+Table3545[[#This Row],[مبلغ واریزی
 به مشترک (ریال)10]]+Table3545[[#This Row],[مبلغ واریزی
 به مشترک (ریال)11]]+Table3545[[#This Row],[مبلغ واریزی
 به مشترک (ریال)12]]</f>
        <v>87614985.448158532</v>
      </c>
    </row>
    <row r="7" spans="1:64" ht="32.25" customHeight="1">
      <c r="A7" s="99">
        <v>6</v>
      </c>
      <c r="B7" s="99" t="s">
        <v>19</v>
      </c>
      <c r="C7" s="99" t="s">
        <v>28</v>
      </c>
      <c r="D7" s="100">
        <f>Table3545[[#This Row],[انرژی 
تولیدی1814]]+Table3545[[#This Row],[انرژی 
تولیدی]]+Table3545[[#This Row],[انرژی 
تولیدی6]]+Table3545[[#This Row],[انرژی 
تولیدی7]]+Table3545[[#This Row],[انرژی 
تولیدی8]]+Table3545[[#This Row],[انرژی 
تولیدی9]]+Table3545[[#This Row],[انرژی 
تولیدی10]]</f>
        <v>11021</v>
      </c>
      <c r="E7" s="99">
        <v>20</v>
      </c>
      <c r="F7" s="99">
        <v>99480264</v>
      </c>
      <c r="G7" s="99" t="s">
        <v>153</v>
      </c>
      <c r="H7" s="99" t="s">
        <v>30</v>
      </c>
      <c r="I7" s="99" t="s">
        <v>29</v>
      </c>
      <c r="J7" s="99" t="s">
        <v>25</v>
      </c>
      <c r="K7" s="99">
        <v>8000</v>
      </c>
      <c r="L7" s="101" t="s">
        <v>248</v>
      </c>
      <c r="M7" s="97" t="s">
        <v>258</v>
      </c>
      <c r="N7" s="101">
        <v>58760</v>
      </c>
      <c r="O7" s="107">
        <v>64120.39</v>
      </c>
      <c r="P7" s="107">
        <f>Table3545[[#This Row],[قرائت
 فعلی713]]-Table3545[[#This Row],[قرائت 
قبلی612]]</f>
        <v>5360.3899999999994</v>
      </c>
      <c r="Q7" s="97" t="s">
        <v>259</v>
      </c>
      <c r="R7" s="98">
        <v>95766282.768582627</v>
      </c>
      <c r="S7" s="17">
        <v>4288311.9999999991</v>
      </c>
      <c r="T7" s="97" t="s">
        <v>268</v>
      </c>
      <c r="U7" s="97" t="s">
        <v>269</v>
      </c>
      <c r="V7" s="101">
        <v>64120.39</v>
      </c>
      <c r="W7" s="107">
        <v>69781</v>
      </c>
      <c r="X7" s="107">
        <f>Table3545[[#This Row],[قرائت
 فعلی]]-Table3545[[#This Row],[قرائت 
قبلی]]</f>
        <v>5660.6100000000006</v>
      </c>
      <c r="Z7" s="98"/>
      <c r="AA7" s="97" t="s">
        <v>269</v>
      </c>
      <c r="AB7" s="97" t="s">
        <v>270</v>
      </c>
      <c r="AC7" s="101"/>
      <c r="AD7" s="107"/>
      <c r="AE7" s="107">
        <f>Table3545[[#This Row],[قرائت
 فعلی5]]-Table3545[[#This Row],[قرائت 
قبلی4]]</f>
        <v>0</v>
      </c>
      <c r="AG7" s="98"/>
      <c r="AH7" s="97" t="s">
        <v>270</v>
      </c>
      <c r="AI7" s="97" t="s">
        <v>271</v>
      </c>
      <c r="AJ7" s="101"/>
      <c r="AK7" s="107"/>
      <c r="AL7" s="107">
        <f>Table3545[[#This Row],[قرائت
 فعلی6]]-Table3545[[#This Row],[قرائت 
قبلی5]]</f>
        <v>0</v>
      </c>
      <c r="AN7" s="98"/>
      <c r="AO7" s="97" t="s">
        <v>271</v>
      </c>
      <c r="AP7" s="97" t="s">
        <v>272</v>
      </c>
      <c r="AQ7" s="101"/>
      <c r="AR7" s="107"/>
      <c r="AS7" s="107">
        <f>Table3545[[#This Row],[قرائت
 فعلی7]]-Table3545[[#This Row],[قرائت 
قبلی6]]</f>
        <v>0</v>
      </c>
      <c r="AU7" s="98"/>
      <c r="AV7" s="97" t="s">
        <v>272</v>
      </c>
      <c r="AW7" s="97" t="s">
        <v>273</v>
      </c>
      <c r="AX7" s="101"/>
      <c r="AY7" s="107"/>
      <c r="AZ7" s="107">
        <f>Table3545[[#This Row],[قرائت
 فعلی8]]-Table3545[[#This Row],[قرائت 
قبلی7]]</f>
        <v>0</v>
      </c>
      <c r="BB7" s="98"/>
      <c r="BC7" s="97" t="s">
        <v>273</v>
      </c>
      <c r="BD7" s="97" t="s">
        <v>274</v>
      </c>
      <c r="BE7" s="101"/>
      <c r="BF7" s="107"/>
      <c r="BG7" s="107">
        <f>Table3545[[#This Row],[قرائت
 فعلی9]]-Table3545[[#This Row],[قرائت 
قبلی8]]</f>
        <v>0</v>
      </c>
      <c r="BI7" s="98"/>
      <c r="BJ7" s="17"/>
      <c r="BL7" s="87">
        <f>Table3545[[#This Row],[مبلغ واریزی
 به مشترک (ریال)1016]]+Table3545[[#This Row],[مبلغ واریزی
 به مشترک (ریال)]]+Table3545[[#This Row],[مبلغ واریزی
 به مشترک (ریال)8]]+Table3545[[#This Row],[مبلغ واریزی
 به مشترک (ریال)9]]+Table3545[[#This Row],[مبلغ واریزی
 به مشترک (ریال)10]]+Table3545[[#This Row],[مبلغ واریزی
 به مشترک (ریال)11]]+Table3545[[#This Row],[مبلغ واریزی
 به مشترک (ریال)12]]</f>
        <v>95766282.768582627</v>
      </c>
    </row>
    <row r="8" spans="1:64" ht="32.25" customHeight="1">
      <c r="A8" s="99">
        <v>7</v>
      </c>
      <c r="B8" s="99" t="s">
        <v>19</v>
      </c>
      <c r="C8" s="99" t="s">
        <v>31</v>
      </c>
      <c r="D8" s="100">
        <f>Table3545[[#This Row],[انرژی 
تولیدی1814]]+Table3545[[#This Row],[انرژی 
تولیدی]]+Table3545[[#This Row],[انرژی 
تولیدی6]]+Table3545[[#This Row],[انرژی 
تولیدی7]]+Table3545[[#This Row],[انرژی 
تولیدی8]]+Table3545[[#This Row],[انرژی 
تولیدی9]]+Table3545[[#This Row],[انرژی 
تولیدی10]]</f>
        <v>2680</v>
      </c>
      <c r="E8" s="99">
        <v>5</v>
      </c>
      <c r="F8" s="99">
        <v>42195680</v>
      </c>
      <c r="G8" s="99" t="s">
        <v>153</v>
      </c>
      <c r="H8" s="99" t="s">
        <v>32</v>
      </c>
      <c r="I8" s="99" t="s">
        <v>33</v>
      </c>
      <c r="J8" s="99" t="s">
        <v>25</v>
      </c>
      <c r="K8" s="99">
        <v>8000</v>
      </c>
      <c r="L8" s="101" t="s">
        <v>248</v>
      </c>
      <c r="M8" s="97" t="s">
        <v>258</v>
      </c>
      <c r="N8" s="101">
        <v>13787</v>
      </c>
      <c r="O8" s="107">
        <v>15113.069</v>
      </c>
      <c r="P8" s="107">
        <f>Table3545[[#This Row],[قرائت
 فعلی713]]-Table3545[[#This Row],[قرائت 
قبلی612]]</f>
        <v>1326.0689999999995</v>
      </c>
      <c r="Q8" s="97" t="s">
        <v>259</v>
      </c>
      <c r="R8" s="98">
        <v>23690943.909799766</v>
      </c>
      <c r="S8" s="17">
        <v>1060855.1999999997</v>
      </c>
      <c r="T8" s="97" t="s">
        <v>268</v>
      </c>
      <c r="U8" s="97" t="s">
        <v>269</v>
      </c>
      <c r="V8" s="101">
        <v>15113.069</v>
      </c>
      <c r="W8" s="107">
        <v>16467</v>
      </c>
      <c r="X8" s="107">
        <f>Table3545[[#This Row],[قرائت
 فعلی]]-Table3545[[#This Row],[قرائت 
قبلی]]</f>
        <v>1353.9310000000005</v>
      </c>
      <c r="Z8" s="98"/>
      <c r="AA8" s="97" t="s">
        <v>269</v>
      </c>
      <c r="AB8" s="97" t="s">
        <v>270</v>
      </c>
      <c r="AC8" s="101"/>
      <c r="AD8" s="107"/>
      <c r="AE8" s="107">
        <f>Table3545[[#This Row],[قرائت
 فعلی5]]-Table3545[[#This Row],[قرائت 
قبلی4]]</f>
        <v>0</v>
      </c>
      <c r="AG8" s="98"/>
      <c r="AH8" s="97" t="s">
        <v>270</v>
      </c>
      <c r="AI8" s="97" t="s">
        <v>271</v>
      </c>
      <c r="AJ8" s="101"/>
      <c r="AK8" s="107"/>
      <c r="AL8" s="107">
        <f>Table3545[[#This Row],[قرائت
 فعلی6]]-Table3545[[#This Row],[قرائت 
قبلی5]]</f>
        <v>0</v>
      </c>
      <c r="AN8" s="98"/>
      <c r="AO8" s="97" t="s">
        <v>271</v>
      </c>
      <c r="AP8" s="97" t="s">
        <v>272</v>
      </c>
      <c r="AQ8" s="101"/>
      <c r="AR8" s="107"/>
      <c r="AS8" s="107">
        <f>Table3545[[#This Row],[قرائت
 فعلی7]]-Table3545[[#This Row],[قرائت 
قبلی6]]</f>
        <v>0</v>
      </c>
      <c r="AU8" s="98"/>
      <c r="AV8" s="97" t="s">
        <v>272</v>
      </c>
      <c r="AW8" s="97" t="s">
        <v>273</v>
      </c>
      <c r="AX8" s="101"/>
      <c r="AY8" s="107"/>
      <c r="AZ8" s="107">
        <f>Table3545[[#This Row],[قرائت
 فعلی8]]-Table3545[[#This Row],[قرائت 
قبلی7]]</f>
        <v>0</v>
      </c>
      <c r="BB8" s="98"/>
      <c r="BC8" s="97" t="s">
        <v>273</v>
      </c>
      <c r="BD8" s="97" t="s">
        <v>274</v>
      </c>
      <c r="BE8" s="101"/>
      <c r="BF8" s="107"/>
      <c r="BG8" s="107">
        <f>Table3545[[#This Row],[قرائت
 فعلی9]]-Table3545[[#This Row],[قرائت 
قبلی8]]</f>
        <v>0</v>
      </c>
      <c r="BI8" s="98"/>
      <c r="BJ8" s="17"/>
      <c r="BL8" s="87">
        <f>Table3545[[#This Row],[مبلغ واریزی
 به مشترک (ریال)1016]]+Table3545[[#This Row],[مبلغ واریزی
 به مشترک (ریال)]]+Table3545[[#This Row],[مبلغ واریزی
 به مشترک (ریال)8]]+Table3545[[#This Row],[مبلغ واریزی
 به مشترک (ریال)9]]+Table3545[[#This Row],[مبلغ واریزی
 به مشترک (ریال)10]]+Table3545[[#This Row],[مبلغ واریزی
 به مشترک (ریال)11]]+Table3545[[#This Row],[مبلغ واریزی
 به مشترک (ریال)12]]</f>
        <v>23690943.909799766</v>
      </c>
    </row>
    <row r="9" spans="1:64" ht="32.25" customHeight="1">
      <c r="A9" s="99">
        <v>8</v>
      </c>
      <c r="B9" s="99" t="s">
        <v>19</v>
      </c>
      <c r="C9" s="99" t="s">
        <v>34</v>
      </c>
      <c r="D9" s="100">
        <f>Table3545[[#This Row],[انرژی 
تولیدی1814]]+Table3545[[#This Row],[انرژی 
تولیدی]]+Table3545[[#This Row],[انرژی 
تولیدی6]]+Table3545[[#This Row],[انرژی 
تولیدی7]]+Table3545[[#This Row],[انرژی 
تولیدی8]]+Table3545[[#This Row],[انرژی 
تولیدی9]]+Table3545[[#This Row],[انرژی 
تولیدی10]]</f>
        <v>7299</v>
      </c>
      <c r="E9" s="99">
        <v>20</v>
      </c>
      <c r="F9" s="99">
        <v>31998367</v>
      </c>
      <c r="G9" s="99" t="s">
        <v>162</v>
      </c>
      <c r="H9" s="99" t="s">
        <v>35</v>
      </c>
      <c r="I9" s="99" t="s">
        <v>36</v>
      </c>
      <c r="J9" s="99" t="s">
        <v>25</v>
      </c>
      <c r="K9" s="99">
        <v>8000</v>
      </c>
      <c r="L9" s="101" t="s">
        <v>248</v>
      </c>
      <c r="M9" s="97" t="s">
        <v>258</v>
      </c>
      <c r="N9" s="101">
        <v>29829</v>
      </c>
      <c r="O9" s="107">
        <v>32966.466</v>
      </c>
      <c r="P9" s="107">
        <f>Table3545[[#This Row],[قرائت
 فعلی713]]-Table3545[[#This Row],[قرائت 
قبلی612]]</f>
        <v>3137.4660000000003</v>
      </c>
      <c r="Q9" s="97" t="s">
        <v>259</v>
      </c>
      <c r="R9" s="98">
        <v>56052536.500667669</v>
      </c>
      <c r="S9" s="17">
        <v>2509972.8000000003</v>
      </c>
      <c r="T9" s="97" t="s">
        <v>268</v>
      </c>
      <c r="U9" s="97" t="s">
        <v>269</v>
      </c>
      <c r="V9" s="101">
        <v>32966.466</v>
      </c>
      <c r="W9" s="107">
        <v>37128</v>
      </c>
      <c r="X9" s="107">
        <f>Table3545[[#This Row],[قرائت
 فعلی]]-Table3545[[#This Row],[قرائت 
قبلی]]</f>
        <v>4161.5339999999997</v>
      </c>
      <c r="Z9" s="98"/>
      <c r="AA9" s="97" t="s">
        <v>269</v>
      </c>
      <c r="AB9" s="97" t="s">
        <v>270</v>
      </c>
      <c r="AC9" s="101"/>
      <c r="AD9" s="107"/>
      <c r="AE9" s="107">
        <f>Table3545[[#This Row],[قرائت
 فعلی5]]-Table3545[[#This Row],[قرائت 
قبلی4]]</f>
        <v>0</v>
      </c>
      <c r="AG9" s="98"/>
      <c r="AH9" s="97" t="s">
        <v>270</v>
      </c>
      <c r="AI9" s="97" t="s">
        <v>271</v>
      </c>
      <c r="AJ9" s="101"/>
      <c r="AK9" s="107"/>
      <c r="AL9" s="107">
        <f>Table3545[[#This Row],[قرائت
 فعلی6]]-Table3545[[#This Row],[قرائت 
قبلی5]]</f>
        <v>0</v>
      </c>
      <c r="AN9" s="98"/>
      <c r="AO9" s="97" t="s">
        <v>271</v>
      </c>
      <c r="AP9" s="97" t="s">
        <v>272</v>
      </c>
      <c r="AQ9" s="101"/>
      <c r="AR9" s="107"/>
      <c r="AS9" s="107">
        <f>Table3545[[#This Row],[قرائت
 فعلی7]]-Table3545[[#This Row],[قرائت 
قبلی6]]</f>
        <v>0</v>
      </c>
      <c r="AU9" s="98"/>
      <c r="AV9" s="97" t="s">
        <v>272</v>
      </c>
      <c r="AW9" s="97" t="s">
        <v>273</v>
      </c>
      <c r="AX9" s="101"/>
      <c r="AY9" s="107"/>
      <c r="AZ9" s="107">
        <f>Table3545[[#This Row],[قرائت
 فعلی8]]-Table3545[[#This Row],[قرائت 
قبلی7]]</f>
        <v>0</v>
      </c>
      <c r="BB9" s="98"/>
      <c r="BC9" s="97" t="s">
        <v>273</v>
      </c>
      <c r="BD9" s="97" t="s">
        <v>274</v>
      </c>
      <c r="BE9" s="101"/>
      <c r="BF9" s="107"/>
      <c r="BG9" s="107">
        <f>Table3545[[#This Row],[قرائت
 فعلی9]]-Table3545[[#This Row],[قرائت 
قبلی8]]</f>
        <v>0</v>
      </c>
      <c r="BI9" s="98"/>
      <c r="BJ9" s="17"/>
      <c r="BL9" s="87">
        <f>Table3545[[#This Row],[مبلغ واریزی
 به مشترک (ریال)1016]]+Table3545[[#This Row],[مبلغ واریزی
 به مشترک (ریال)]]+Table3545[[#This Row],[مبلغ واریزی
 به مشترک (ریال)8]]+Table3545[[#This Row],[مبلغ واریزی
 به مشترک (ریال)9]]+Table3545[[#This Row],[مبلغ واریزی
 به مشترک (ریال)10]]+Table3545[[#This Row],[مبلغ واریزی
 به مشترک (ریال)11]]+Table3545[[#This Row],[مبلغ واریزی
 به مشترک (ریال)12]]</f>
        <v>56052536.500667669</v>
      </c>
    </row>
    <row r="10" spans="1:64" ht="32.25" customHeight="1">
      <c r="A10" s="99">
        <v>9</v>
      </c>
      <c r="B10" s="99" t="s">
        <v>19</v>
      </c>
      <c r="C10" s="99" t="s">
        <v>37</v>
      </c>
      <c r="D10" s="100">
        <f>Table3545[[#This Row],[انرژی 
تولیدی1814]]+Table3545[[#This Row],[انرژی 
تولیدی]]+Table3545[[#This Row],[انرژی 
تولیدی6]]+Table3545[[#This Row],[انرژی 
تولیدی7]]+Table3545[[#This Row],[انرژی 
تولیدی8]]+Table3545[[#This Row],[انرژی 
تولیدی9]]+Table3545[[#This Row],[انرژی 
تولیدی10]]</f>
        <v>2279</v>
      </c>
      <c r="E10" s="99">
        <v>5</v>
      </c>
      <c r="F10" s="99">
        <v>29605080</v>
      </c>
      <c r="G10" s="99" t="s">
        <v>153</v>
      </c>
      <c r="H10" s="99" t="s">
        <v>38</v>
      </c>
      <c r="I10" s="99" t="s">
        <v>39</v>
      </c>
      <c r="J10" s="99" t="s">
        <v>40</v>
      </c>
      <c r="K10" s="99">
        <v>8000</v>
      </c>
      <c r="L10" s="101" t="s">
        <v>248</v>
      </c>
      <c r="M10" s="97" t="s">
        <v>258</v>
      </c>
      <c r="N10" s="101">
        <v>14357</v>
      </c>
      <c r="O10" s="107">
        <v>15269.65</v>
      </c>
      <c r="P10" s="107">
        <f>Table3545[[#This Row],[قرائت
 فعلی713]]-Table3545[[#This Row],[قرائت 
قبلی612]]</f>
        <v>912.64999999999964</v>
      </c>
      <c r="Q10" s="97" t="s">
        <v>259</v>
      </c>
      <c r="R10" s="98">
        <v>16304988.623728296</v>
      </c>
      <c r="S10" s="17">
        <v>730119.99999999977</v>
      </c>
      <c r="T10" s="97" t="s">
        <v>268</v>
      </c>
      <c r="U10" s="97" t="s">
        <v>269</v>
      </c>
      <c r="V10" s="101">
        <v>15269.65</v>
      </c>
      <c r="W10" s="107">
        <v>16636</v>
      </c>
      <c r="X10" s="107">
        <f>Table3545[[#This Row],[قرائت
 فعلی]]-Table3545[[#This Row],[قرائت 
قبلی]]</f>
        <v>1366.3500000000004</v>
      </c>
      <c r="Z10" s="98"/>
      <c r="AA10" s="97" t="s">
        <v>269</v>
      </c>
      <c r="AB10" s="97" t="s">
        <v>270</v>
      </c>
      <c r="AC10" s="101"/>
      <c r="AD10" s="107"/>
      <c r="AE10" s="107">
        <f>Table3545[[#This Row],[قرائت
 فعلی5]]-Table3545[[#This Row],[قرائت 
قبلی4]]</f>
        <v>0</v>
      </c>
      <c r="AG10" s="98"/>
      <c r="AH10" s="97" t="s">
        <v>270</v>
      </c>
      <c r="AI10" s="97" t="s">
        <v>271</v>
      </c>
      <c r="AJ10" s="101"/>
      <c r="AK10" s="107"/>
      <c r="AL10" s="107">
        <f>Table3545[[#This Row],[قرائت
 فعلی6]]-Table3545[[#This Row],[قرائت 
قبلی5]]</f>
        <v>0</v>
      </c>
      <c r="AN10" s="98"/>
      <c r="AO10" s="97" t="s">
        <v>271</v>
      </c>
      <c r="AP10" s="97" t="s">
        <v>272</v>
      </c>
      <c r="AQ10" s="101"/>
      <c r="AR10" s="107"/>
      <c r="AS10" s="107">
        <f>Table3545[[#This Row],[قرائت
 فعلی7]]-Table3545[[#This Row],[قرائت 
قبلی6]]</f>
        <v>0</v>
      </c>
      <c r="AU10" s="98"/>
      <c r="AV10" s="97" t="s">
        <v>272</v>
      </c>
      <c r="AW10" s="97" t="s">
        <v>273</v>
      </c>
      <c r="AX10" s="101"/>
      <c r="AY10" s="107"/>
      <c r="AZ10" s="107">
        <f>Table3545[[#This Row],[قرائت
 فعلی8]]-Table3545[[#This Row],[قرائت 
قبلی7]]</f>
        <v>0</v>
      </c>
      <c r="BB10" s="98"/>
      <c r="BC10" s="97" t="s">
        <v>273</v>
      </c>
      <c r="BD10" s="97" t="s">
        <v>274</v>
      </c>
      <c r="BE10" s="101"/>
      <c r="BF10" s="107"/>
      <c r="BG10" s="107">
        <f>Table3545[[#This Row],[قرائت
 فعلی9]]-Table3545[[#This Row],[قرائت 
قبلی8]]</f>
        <v>0</v>
      </c>
      <c r="BI10" s="98"/>
      <c r="BJ10" s="17"/>
      <c r="BL10" s="87">
        <f>Table3545[[#This Row],[مبلغ واریزی
 به مشترک (ریال)1016]]+Table3545[[#This Row],[مبلغ واریزی
 به مشترک (ریال)]]+Table3545[[#This Row],[مبلغ واریزی
 به مشترک (ریال)8]]+Table3545[[#This Row],[مبلغ واریزی
 به مشترک (ریال)9]]+Table3545[[#This Row],[مبلغ واریزی
 به مشترک (ریال)10]]+Table3545[[#This Row],[مبلغ واریزی
 به مشترک (ریال)11]]+Table3545[[#This Row],[مبلغ واریزی
 به مشترک (ریال)12]]</f>
        <v>16304988.623728296</v>
      </c>
    </row>
    <row r="11" spans="1:64" ht="32.25" customHeight="1">
      <c r="A11" s="99">
        <v>10</v>
      </c>
      <c r="B11" s="99" t="s">
        <v>19</v>
      </c>
      <c r="C11" s="99" t="s">
        <v>41</v>
      </c>
      <c r="D11" s="100">
        <f>Table3545[[#This Row],[انرژی 
تولیدی1814]]+Table3545[[#This Row],[انرژی 
تولیدی]]+Table3545[[#This Row],[انرژی 
تولیدی6]]+Table3545[[#This Row],[انرژی 
تولیدی7]]+Table3545[[#This Row],[انرژی 
تولیدی8]]+Table3545[[#This Row],[انرژی 
تولیدی9]]+Table3545[[#This Row],[انرژی 
تولیدی10]]</f>
        <v>2283</v>
      </c>
      <c r="E11" s="99">
        <v>5</v>
      </c>
      <c r="F11" s="99">
        <v>21060693</v>
      </c>
      <c r="G11" s="99" t="s">
        <v>167</v>
      </c>
      <c r="H11" s="99" t="s">
        <v>42</v>
      </c>
      <c r="I11" s="99" t="s">
        <v>43</v>
      </c>
      <c r="J11" s="99" t="s">
        <v>44</v>
      </c>
      <c r="K11" s="99">
        <v>8000</v>
      </c>
      <c r="L11" s="101" t="s">
        <v>248</v>
      </c>
      <c r="M11" s="97" t="s">
        <v>258</v>
      </c>
      <c r="N11" s="101">
        <v>12446</v>
      </c>
      <c r="O11" s="107">
        <v>13432.353999999999</v>
      </c>
      <c r="P11" s="107">
        <f>Table3545[[#This Row],[قرائت
 فعلی713]]-Table3545[[#This Row],[قرائت 
قبلی612]]</f>
        <v>986.35399999999936</v>
      </c>
      <c r="Q11" s="97" t="s">
        <v>259</v>
      </c>
      <c r="R11" s="98">
        <v>17430344.422726665</v>
      </c>
      <c r="S11" s="17">
        <v>789083.19999999949</v>
      </c>
      <c r="T11" s="97" t="s">
        <v>268</v>
      </c>
      <c r="U11" s="97" t="s">
        <v>269</v>
      </c>
      <c r="V11" s="101">
        <v>13432.353999999999</v>
      </c>
      <c r="W11" s="107">
        <v>14729</v>
      </c>
      <c r="X11" s="107">
        <f>Table3545[[#This Row],[قرائت
 فعلی]]-Table3545[[#This Row],[قرائت 
قبلی]]</f>
        <v>1296.6460000000006</v>
      </c>
      <c r="Z11" s="98"/>
      <c r="AA11" s="97" t="s">
        <v>269</v>
      </c>
      <c r="AB11" s="97" t="s">
        <v>270</v>
      </c>
      <c r="AC11" s="101"/>
      <c r="AD11" s="107"/>
      <c r="AE11" s="107">
        <f>Table3545[[#This Row],[قرائت
 فعلی5]]-Table3545[[#This Row],[قرائت 
قبلی4]]</f>
        <v>0</v>
      </c>
      <c r="AG11" s="98"/>
      <c r="AH11" s="97" t="s">
        <v>270</v>
      </c>
      <c r="AI11" s="97" t="s">
        <v>271</v>
      </c>
      <c r="AJ11" s="101"/>
      <c r="AK11" s="107"/>
      <c r="AL11" s="107">
        <f>Table3545[[#This Row],[قرائت
 فعلی6]]-Table3545[[#This Row],[قرائت 
قبلی5]]</f>
        <v>0</v>
      </c>
      <c r="AN11" s="98"/>
      <c r="AO11" s="97" t="s">
        <v>271</v>
      </c>
      <c r="AP11" s="97" t="s">
        <v>272</v>
      </c>
      <c r="AQ11" s="101"/>
      <c r="AR11" s="107"/>
      <c r="AS11" s="107">
        <f>Table3545[[#This Row],[قرائت
 فعلی7]]-Table3545[[#This Row],[قرائت 
قبلی6]]</f>
        <v>0</v>
      </c>
      <c r="AU11" s="98"/>
      <c r="AV11" s="97" t="s">
        <v>272</v>
      </c>
      <c r="AW11" s="97" t="s">
        <v>273</v>
      </c>
      <c r="AX11" s="101"/>
      <c r="AY11" s="107"/>
      <c r="AZ11" s="107">
        <f>Table3545[[#This Row],[قرائت
 فعلی8]]-Table3545[[#This Row],[قرائت 
قبلی7]]</f>
        <v>0</v>
      </c>
      <c r="BB11" s="98"/>
      <c r="BC11" s="97" t="s">
        <v>273</v>
      </c>
      <c r="BD11" s="97" t="s">
        <v>274</v>
      </c>
      <c r="BE11" s="101"/>
      <c r="BF11" s="107"/>
      <c r="BG11" s="107">
        <f>Table3545[[#This Row],[قرائت
 فعلی9]]-Table3545[[#This Row],[قرائت 
قبلی8]]</f>
        <v>0</v>
      </c>
      <c r="BI11" s="98"/>
      <c r="BJ11" s="17"/>
      <c r="BL11" s="87">
        <f>Table3545[[#This Row],[مبلغ واریزی
 به مشترک (ریال)1016]]+Table3545[[#This Row],[مبلغ واریزی
 به مشترک (ریال)]]+Table3545[[#This Row],[مبلغ واریزی
 به مشترک (ریال)8]]+Table3545[[#This Row],[مبلغ واریزی
 به مشترک (ریال)9]]+Table3545[[#This Row],[مبلغ واریزی
 به مشترک (ریال)10]]+Table3545[[#This Row],[مبلغ واریزی
 به مشترک (ریال)11]]+Table3545[[#This Row],[مبلغ واریزی
 به مشترک (ریال)12]]</f>
        <v>17430344.422726665</v>
      </c>
    </row>
    <row r="12" spans="1:64" ht="32.25" customHeight="1">
      <c r="A12" s="99">
        <v>11</v>
      </c>
      <c r="B12" s="99" t="s">
        <v>19</v>
      </c>
      <c r="C12" s="99" t="s">
        <v>45</v>
      </c>
      <c r="D12" s="100">
        <f>Table3545[[#This Row],[انرژی 
تولیدی1814]]+Table3545[[#This Row],[انرژی 
تولیدی]]+Table3545[[#This Row],[انرژی 
تولیدی6]]+Table3545[[#This Row],[انرژی 
تولیدی7]]+Table3545[[#This Row],[انرژی 
تولیدی8]]+Table3545[[#This Row],[انرژی 
تولیدی9]]+Table3545[[#This Row],[انرژی 
تولیدی10]]</f>
        <v>2395</v>
      </c>
      <c r="E12" s="99">
        <v>5</v>
      </c>
      <c r="F12" s="99">
        <v>42075430</v>
      </c>
      <c r="G12" s="99" t="s">
        <v>155</v>
      </c>
      <c r="H12" s="99" t="s">
        <v>46</v>
      </c>
      <c r="I12" s="99" t="s">
        <v>47</v>
      </c>
      <c r="J12" s="99" t="s">
        <v>48</v>
      </c>
      <c r="K12" s="99">
        <v>8000</v>
      </c>
      <c r="L12" s="101" t="s">
        <v>248</v>
      </c>
      <c r="M12" s="97" t="s">
        <v>258</v>
      </c>
      <c r="N12" s="101">
        <v>14783</v>
      </c>
      <c r="O12" s="107">
        <v>16056.09</v>
      </c>
      <c r="P12" s="107">
        <f>Table3545[[#This Row],[قرائت
 فعلی713]]-Table3545[[#This Row],[قرائت 
قبلی612]]</f>
        <v>1273.0900000000001</v>
      </c>
      <c r="Q12" s="97" t="s">
        <v>259</v>
      </c>
      <c r="R12" s="98">
        <v>22497396.655895457</v>
      </c>
      <c r="S12" s="17">
        <v>1018472.0000000002</v>
      </c>
      <c r="T12" s="97" t="s">
        <v>268</v>
      </c>
      <c r="U12" s="97" t="s">
        <v>269</v>
      </c>
      <c r="V12" s="101">
        <v>16056.09</v>
      </c>
      <c r="W12" s="107">
        <v>17178</v>
      </c>
      <c r="X12" s="107">
        <f>Table3545[[#This Row],[قرائت
 فعلی]]-Table3545[[#This Row],[قرائت 
قبلی]]</f>
        <v>1121.9099999999999</v>
      </c>
      <c r="Z12" s="98"/>
      <c r="AA12" s="97" t="s">
        <v>269</v>
      </c>
      <c r="AB12" s="97" t="s">
        <v>270</v>
      </c>
      <c r="AC12" s="101"/>
      <c r="AD12" s="107"/>
      <c r="AE12" s="107">
        <f>Table3545[[#This Row],[قرائت
 فعلی5]]-Table3545[[#This Row],[قرائت 
قبلی4]]</f>
        <v>0</v>
      </c>
      <c r="AG12" s="98"/>
      <c r="AH12" s="97" t="s">
        <v>270</v>
      </c>
      <c r="AI12" s="97" t="s">
        <v>271</v>
      </c>
      <c r="AJ12" s="101"/>
      <c r="AK12" s="107"/>
      <c r="AL12" s="107">
        <f>Table3545[[#This Row],[قرائت
 فعلی6]]-Table3545[[#This Row],[قرائت 
قبلی5]]</f>
        <v>0</v>
      </c>
      <c r="AN12" s="98"/>
      <c r="AO12" s="97" t="s">
        <v>271</v>
      </c>
      <c r="AP12" s="97" t="s">
        <v>272</v>
      </c>
      <c r="AQ12" s="101"/>
      <c r="AR12" s="107"/>
      <c r="AS12" s="107">
        <f>Table3545[[#This Row],[قرائت
 فعلی7]]-Table3545[[#This Row],[قرائت 
قبلی6]]</f>
        <v>0</v>
      </c>
      <c r="AU12" s="98"/>
      <c r="AV12" s="97" t="s">
        <v>272</v>
      </c>
      <c r="AW12" s="97" t="s">
        <v>273</v>
      </c>
      <c r="AX12" s="101"/>
      <c r="AY12" s="107"/>
      <c r="AZ12" s="107">
        <f>Table3545[[#This Row],[قرائت
 فعلی8]]-Table3545[[#This Row],[قرائت 
قبلی7]]</f>
        <v>0</v>
      </c>
      <c r="BB12" s="98"/>
      <c r="BC12" s="97" t="s">
        <v>273</v>
      </c>
      <c r="BD12" s="97" t="s">
        <v>274</v>
      </c>
      <c r="BE12" s="101"/>
      <c r="BF12" s="107"/>
      <c r="BG12" s="107">
        <f>Table3545[[#This Row],[قرائت
 فعلی9]]-Table3545[[#This Row],[قرائت 
قبلی8]]</f>
        <v>0</v>
      </c>
      <c r="BI12" s="98"/>
      <c r="BJ12" s="17"/>
      <c r="BL12" s="87">
        <f>Table3545[[#This Row],[مبلغ واریزی
 به مشترک (ریال)1016]]+Table3545[[#This Row],[مبلغ واریزی
 به مشترک (ریال)]]+Table3545[[#This Row],[مبلغ واریزی
 به مشترک (ریال)8]]+Table3545[[#This Row],[مبلغ واریزی
 به مشترک (ریال)9]]+Table3545[[#This Row],[مبلغ واریزی
 به مشترک (ریال)10]]+Table3545[[#This Row],[مبلغ واریزی
 به مشترک (ریال)11]]+Table3545[[#This Row],[مبلغ واریزی
 به مشترک (ریال)12]]</f>
        <v>22497396.655895457</v>
      </c>
    </row>
    <row r="13" spans="1:64" ht="32.25" customHeight="1">
      <c r="A13" s="99">
        <v>12</v>
      </c>
      <c r="B13" s="99" t="s">
        <v>19</v>
      </c>
      <c r="C13" s="99" t="s">
        <v>49</v>
      </c>
      <c r="D13" s="100">
        <f>Table3545[[#This Row],[انرژی 
تولیدی1814]]+Table3545[[#This Row],[انرژی 
تولیدی]]+Table3545[[#This Row],[انرژی 
تولیدی6]]+Table3545[[#This Row],[انرژی 
تولیدی7]]+Table3545[[#This Row],[انرژی 
تولیدی8]]+Table3545[[#This Row],[انرژی 
تولیدی9]]+Table3545[[#This Row],[انرژی 
تولیدی10]]</f>
        <v>1966</v>
      </c>
      <c r="E13" s="99">
        <v>5</v>
      </c>
      <c r="F13" s="99">
        <v>30614609</v>
      </c>
      <c r="G13" s="99" t="s">
        <v>170</v>
      </c>
      <c r="H13" s="99" t="s">
        <v>50</v>
      </c>
      <c r="I13" s="99" t="s">
        <v>51</v>
      </c>
      <c r="J13" s="99" t="s">
        <v>25</v>
      </c>
      <c r="K13" s="99">
        <v>8000</v>
      </c>
      <c r="L13" s="101" t="s">
        <v>248</v>
      </c>
      <c r="M13" s="97" t="s">
        <v>258</v>
      </c>
      <c r="N13" s="101">
        <v>11354</v>
      </c>
      <c r="O13" s="107">
        <v>12510.728999999999</v>
      </c>
      <c r="P13" s="107">
        <f>Table3545[[#This Row],[قرائت
 فعلی713]]-Table3545[[#This Row],[قرائت 
قبلی612]]</f>
        <v>1156.7289999999994</v>
      </c>
      <c r="Q13" s="97" t="s">
        <v>259</v>
      </c>
      <c r="R13" s="98">
        <v>20230112.858597118</v>
      </c>
      <c r="S13" s="17">
        <v>925383.19999999949</v>
      </c>
      <c r="T13" s="97" t="s">
        <v>268</v>
      </c>
      <c r="U13" s="97" t="s">
        <v>269</v>
      </c>
      <c r="V13" s="101">
        <v>12510.728999999999</v>
      </c>
      <c r="W13" s="107">
        <v>13320</v>
      </c>
      <c r="X13" s="107">
        <f>Table3545[[#This Row],[قرائت
 فعلی]]-Table3545[[#This Row],[قرائت 
قبلی]]</f>
        <v>809.27100000000064</v>
      </c>
      <c r="Z13" s="98"/>
      <c r="AA13" s="97" t="s">
        <v>269</v>
      </c>
      <c r="AB13" s="97" t="s">
        <v>270</v>
      </c>
      <c r="AC13" s="101"/>
      <c r="AD13" s="107"/>
      <c r="AE13" s="107">
        <f>Table3545[[#This Row],[قرائت
 فعلی5]]-Table3545[[#This Row],[قرائت 
قبلی4]]</f>
        <v>0</v>
      </c>
      <c r="AG13" s="98"/>
      <c r="AH13" s="97" t="s">
        <v>270</v>
      </c>
      <c r="AI13" s="97" t="s">
        <v>271</v>
      </c>
      <c r="AJ13" s="101"/>
      <c r="AK13" s="107"/>
      <c r="AL13" s="107">
        <f>Table3545[[#This Row],[قرائت
 فعلی6]]-Table3545[[#This Row],[قرائت 
قبلی5]]</f>
        <v>0</v>
      </c>
      <c r="AN13" s="98"/>
      <c r="AO13" s="97" t="s">
        <v>271</v>
      </c>
      <c r="AP13" s="97" t="s">
        <v>272</v>
      </c>
      <c r="AQ13" s="101"/>
      <c r="AR13" s="107"/>
      <c r="AS13" s="107">
        <f>Table3545[[#This Row],[قرائت
 فعلی7]]-Table3545[[#This Row],[قرائت 
قبلی6]]</f>
        <v>0</v>
      </c>
      <c r="AU13" s="98"/>
      <c r="AV13" s="97" t="s">
        <v>272</v>
      </c>
      <c r="AW13" s="97" t="s">
        <v>273</v>
      </c>
      <c r="AX13" s="101"/>
      <c r="AY13" s="107"/>
      <c r="AZ13" s="107">
        <f>Table3545[[#This Row],[قرائت
 فعلی8]]-Table3545[[#This Row],[قرائت 
قبلی7]]</f>
        <v>0</v>
      </c>
      <c r="BB13" s="98"/>
      <c r="BC13" s="97" t="s">
        <v>273</v>
      </c>
      <c r="BD13" s="97" t="s">
        <v>274</v>
      </c>
      <c r="BE13" s="101"/>
      <c r="BF13" s="107"/>
      <c r="BG13" s="107">
        <f>Table3545[[#This Row],[قرائت
 فعلی9]]-Table3545[[#This Row],[قرائت 
قبلی8]]</f>
        <v>0</v>
      </c>
      <c r="BI13" s="98"/>
      <c r="BJ13" s="17"/>
      <c r="BL13" s="87">
        <f>Table3545[[#This Row],[مبلغ واریزی
 به مشترک (ریال)1016]]+Table3545[[#This Row],[مبلغ واریزی
 به مشترک (ریال)]]+Table3545[[#This Row],[مبلغ واریزی
 به مشترک (ریال)8]]+Table3545[[#This Row],[مبلغ واریزی
 به مشترک (ریال)9]]+Table3545[[#This Row],[مبلغ واریزی
 به مشترک (ریال)10]]+Table3545[[#This Row],[مبلغ واریزی
 به مشترک (ریال)11]]+Table3545[[#This Row],[مبلغ واریزی
 به مشترک (ریال)12]]</f>
        <v>20230112.858597118</v>
      </c>
    </row>
    <row r="14" spans="1:64" ht="24" customHeight="1">
      <c r="A14" s="99">
        <v>13</v>
      </c>
      <c r="B14" s="99" t="s">
        <v>19</v>
      </c>
      <c r="C14" s="99" t="s">
        <v>52</v>
      </c>
      <c r="D14" s="100">
        <f>Table3545[[#This Row],[انرژی 
تولیدی1814]]+Table3545[[#This Row],[انرژی 
تولیدی]]+Table3545[[#This Row],[انرژی 
تولیدی6]]+Table3545[[#This Row],[انرژی 
تولیدی7]]+Table3545[[#This Row],[انرژی 
تولیدی8]]+Table3545[[#This Row],[انرژی 
تولیدی9]]+Table3545[[#This Row],[انرژی 
تولیدی10]]</f>
        <v>1371</v>
      </c>
      <c r="E14" s="99">
        <v>3</v>
      </c>
      <c r="F14" s="99">
        <v>23727243</v>
      </c>
      <c r="G14" s="99" t="s">
        <v>170</v>
      </c>
      <c r="H14" s="99" t="s">
        <v>50</v>
      </c>
      <c r="I14" s="99" t="s">
        <v>53</v>
      </c>
      <c r="J14" s="99" t="s">
        <v>25</v>
      </c>
      <c r="K14" s="99">
        <v>8000</v>
      </c>
      <c r="L14" s="101" t="s">
        <v>248</v>
      </c>
      <c r="M14" s="97" t="s">
        <v>258</v>
      </c>
      <c r="N14" s="101">
        <v>7464</v>
      </c>
      <c r="O14" s="107">
        <v>8273.4740000000002</v>
      </c>
      <c r="P14" s="107">
        <f>Table3545[[#This Row],[قرائت
 فعلی713]]-Table3545[[#This Row],[قرائت 
قبلی612]]</f>
        <v>809.47400000000016</v>
      </c>
      <c r="Q14" s="97" t="s">
        <v>259</v>
      </c>
      <c r="R14" s="98">
        <v>14156946.334102506</v>
      </c>
      <c r="S14" s="17">
        <v>647579.20000000019</v>
      </c>
      <c r="T14" s="97" t="s">
        <v>268</v>
      </c>
      <c r="U14" s="97" t="s">
        <v>269</v>
      </c>
      <c r="V14" s="101">
        <v>8273.4740000000002</v>
      </c>
      <c r="W14" s="107">
        <v>8835</v>
      </c>
      <c r="X14" s="107">
        <f>Table3545[[#This Row],[قرائت
 فعلی]]-Table3545[[#This Row],[قرائت 
قبلی]]</f>
        <v>561.52599999999984</v>
      </c>
      <c r="Z14" s="98"/>
      <c r="AA14" s="97" t="s">
        <v>269</v>
      </c>
      <c r="AB14" s="97" t="s">
        <v>270</v>
      </c>
      <c r="AC14" s="101"/>
      <c r="AD14" s="107"/>
      <c r="AE14" s="107">
        <f>Table3545[[#This Row],[قرائت
 فعلی5]]-Table3545[[#This Row],[قرائت 
قبلی4]]</f>
        <v>0</v>
      </c>
      <c r="AG14" s="98"/>
      <c r="AH14" s="97" t="s">
        <v>270</v>
      </c>
      <c r="AI14" s="97" t="s">
        <v>271</v>
      </c>
      <c r="AJ14" s="101"/>
      <c r="AK14" s="107"/>
      <c r="AL14" s="107">
        <f>Table3545[[#This Row],[قرائت
 فعلی6]]-Table3545[[#This Row],[قرائت 
قبلی5]]</f>
        <v>0</v>
      </c>
      <c r="AN14" s="98"/>
      <c r="AO14" s="97" t="s">
        <v>271</v>
      </c>
      <c r="AP14" s="97" t="s">
        <v>272</v>
      </c>
      <c r="AQ14" s="101"/>
      <c r="AR14" s="107"/>
      <c r="AS14" s="107">
        <f>Table3545[[#This Row],[قرائت
 فعلی7]]-Table3545[[#This Row],[قرائت 
قبلی6]]</f>
        <v>0</v>
      </c>
      <c r="AU14" s="98"/>
      <c r="AV14" s="97" t="s">
        <v>272</v>
      </c>
      <c r="AW14" s="97" t="s">
        <v>273</v>
      </c>
      <c r="AX14" s="101"/>
      <c r="AY14" s="107"/>
      <c r="AZ14" s="107">
        <f>Table3545[[#This Row],[قرائت
 فعلی8]]-Table3545[[#This Row],[قرائت 
قبلی7]]</f>
        <v>0</v>
      </c>
      <c r="BB14" s="98"/>
      <c r="BC14" s="97" t="s">
        <v>273</v>
      </c>
      <c r="BD14" s="97" t="s">
        <v>274</v>
      </c>
      <c r="BE14" s="101"/>
      <c r="BF14" s="107"/>
      <c r="BG14" s="107">
        <f>Table3545[[#This Row],[قرائت
 فعلی9]]-Table3545[[#This Row],[قرائت 
قبلی8]]</f>
        <v>0</v>
      </c>
      <c r="BI14" s="98"/>
      <c r="BJ14" s="17"/>
      <c r="BL14" s="87">
        <f>Table3545[[#This Row],[مبلغ واریزی
 به مشترک (ریال)1016]]+Table3545[[#This Row],[مبلغ واریزی
 به مشترک (ریال)]]+Table3545[[#This Row],[مبلغ واریزی
 به مشترک (ریال)8]]+Table3545[[#This Row],[مبلغ واریزی
 به مشترک (ریال)9]]+Table3545[[#This Row],[مبلغ واریزی
 به مشترک (ریال)10]]+Table3545[[#This Row],[مبلغ واریزی
 به مشترک (ریال)11]]+Table3545[[#This Row],[مبلغ واریزی
 به مشترک (ریال)12]]</f>
        <v>14156946.334102506</v>
      </c>
    </row>
    <row r="15" spans="1:64" ht="32.25" customHeight="1">
      <c r="A15" s="99">
        <v>14</v>
      </c>
      <c r="B15" s="99" t="s">
        <v>19</v>
      </c>
      <c r="C15" s="99" t="s">
        <v>54</v>
      </c>
      <c r="D15" s="100">
        <f>Table3545[[#This Row],[انرژی 
تولیدی1814]]+Table3545[[#This Row],[انرژی 
تولیدی]]+Table3545[[#This Row],[انرژی 
تولیدی6]]+Table3545[[#This Row],[انرژی 
تولیدی7]]+Table3545[[#This Row],[انرژی 
تولیدی8]]+Table3545[[#This Row],[انرژی 
تولیدی9]]+Table3545[[#This Row],[انرژی 
تولیدی10]]</f>
        <v>3168</v>
      </c>
      <c r="E15" s="99">
        <v>5</v>
      </c>
      <c r="F15" s="99">
        <v>17031881</v>
      </c>
      <c r="G15" s="99" t="s">
        <v>150</v>
      </c>
      <c r="H15" s="99" t="s">
        <v>55</v>
      </c>
      <c r="I15" s="99" t="s">
        <v>57</v>
      </c>
      <c r="J15" s="99" t="s">
        <v>56</v>
      </c>
      <c r="K15" s="99">
        <v>8000</v>
      </c>
      <c r="L15" s="101" t="s">
        <v>248</v>
      </c>
      <c r="M15" s="97" t="s">
        <v>258</v>
      </c>
      <c r="N15" s="101">
        <v>12485</v>
      </c>
      <c r="O15" s="107">
        <v>14108.686</v>
      </c>
      <c r="P15" s="107">
        <f>Table3545[[#This Row],[قرائت
 فعلی713]]-Table3545[[#This Row],[قرائت 
قبلی612]]</f>
        <v>1623.6859999999997</v>
      </c>
      <c r="Q15" s="97" t="s">
        <v>259</v>
      </c>
      <c r="R15" s="98">
        <v>27143404.846098434</v>
      </c>
      <c r="S15" s="17">
        <v>1298948.7999999998</v>
      </c>
      <c r="T15" s="97" t="s">
        <v>268</v>
      </c>
      <c r="U15" s="97" t="s">
        <v>269</v>
      </c>
      <c r="V15" s="101">
        <v>14108.686</v>
      </c>
      <c r="W15" s="107">
        <v>15653</v>
      </c>
      <c r="X15" s="107">
        <f>Table3545[[#This Row],[قرائت
 فعلی]]-Table3545[[#This Row],[قرائت 
قبلی]]</f>
        <v>1544.3140000000003</v>
      </c>
      <c r="Z15" s="98"/>
      <c r="AA15" s="97" t="s">
        <v>269</v>
      </c>
      <c r="AB15" s="97" t="s">
        <v>270</v>
      </c>
      <c r="AC15" s="101"/>
      <c r="AD15" s="107"/>
      <c r="AE15" s="107">
        <f>Table3545[[#This Row],[قرائت
 فعلی5]]-Table3545[[#This Row],[قرائت 
قبلی4]]</f>
        <v>0</v>
      </c>
      <c r="AG15" s="98"/>
      <c r="AH15" s="97" t="s">
        <v>270</v>
      </c>
      <c r="AI15" s="97" t="s">
        <v>271</v>
      </c>
      <c r="AJ15" s="101"/>
      <c r="AK15" s="107"/>
      <c r="AL15" s="107">
        <f>Table3545[[#This Row],[قرائت
 فعلی6]]-Table3545[[#This Row],[قرائت 
قبلی5]]</f>
        <v>0</v>
      </c>
      <c r="AN15" s="98"/>
      <c r="AO15" s="97" t="s">
        <v>271</v>
      </c>
      <c r="AP15" s="97" t="s">
        <v>272</v>
      </c>
      <c r="AQ15" s="101"/>
      <c r="AR15" s="107"/>
      <c r="AS15" s="107">
        <f>Table3545[[#This Row],[قرائت
 فعلی7]]-Table3545[[#This Row],[قرائت 
قبلی6]]</f>
        <v>0</v>
      </c>
      <c r="AU15" s="98"/>
      <c r="AV15" s="97" t="s">
        <v>272</v>
      </c>
      <c r="AW15" s="97" t="s">
        <v>273</v>
      </c>
      <c r="AX15" s="101"/>
      <c r="AY15" s="107"/>
      <c r="AZ15" s="107">
        <f>Table3545[[#This Row],[قرائت
 فعلی8]]-Table3545[[#This Row],[قرائت 
قبلی7]]</f>
        <v>0</v>
      </c>
      <c r="BB15" s="98"/>
      <c r="BC15" s="97" t="s">
        <v>273</v>
      </c>
      <c r="BD15" s="97" t="s">
        <v>274</v>
      </c>
      <c r="BE15" s="101"/>
      <c r="BF15" s="107"/>
      <c r="BG15" s="107">
        <f>Table3545[[#This Row],[قرائت
 فعلی9]]-Table3545[[#This Row],[قرائت 
قبلی8]]</f>
        <v>0</v>
      </c>
      <c r="BI15" s="98"/>
      <c r="BJ15" s="17"/>
      <c r="BL15" s="87">
        <f>Table3545[[#This Row],[مبلغ واریزی
 به مشترک (ریال)1016]]+Table3545[[#This Row],[مبلغ واریزی
 به مشترک (ریال)]]+Table3545[[#This Row],[مبلغ واریزی
 به مشترک (ریال)8]]+Table3545[[#This Row],[مبلغ واریزی
 به مشترک (ریال)9]]+Table3545[[#This Row],[مبلغ واریزی
 به مشترک (ریال)10]]+Table3545[[#This Row],[مبلغ واریزی
 به مشترک (ریال)11]]+Table3545[[#This Row],[مبلغ واریزی
 به مشترک (ریال)12]]</f>
        <v>27143404.846098434</v>
      </c>
    </row>
    <row r="16" spans="1:64" ht="32.25" customHeight="1">
      <c r="A16" s="99">
        <v>15</v>
      </c>
      <c r="B16" s="99" t="s">
        <v>19</v>
      </c>
      <c r="C16" s="99" t="s">
        <v>58</v>
      </c>
      <c r="D16" s="100">
        <f>Table3545[[#This Row],[انرژی 
تولیدی1814]]+Table3545[[#This Row],[انرژی 
تولیدی]]+Table3545[[#This Row],[انرژی 
تولیدی6]]+Table3545[[#This Row],[انرژی 
تولیدی7]]+Table3545[[#This Row],[انرژی 
تولیدی8]]+Table3545[[#This Row],[انرژی 
تولیدی9]]+Table3545[[#This Row],[انرژی 
تولیدی10]]</f>
        <v>3282</v>
      </c>
      <c r="E16" s="99">
        <v>5</v>
      </c>
      <c r="F16" s="99">
        <v>21908114</v>
      </c>
      <c r="G16" s="99" t="s">
        <v>150</v>
      </c>
      <c r="H16" s="99" t="s">
        <v>55</v>
      </c>
      <c r="I16" s="99" t="s">
        <v>59</v>
      </c>
      <c r="J16" s="99" t="s">
        <v>56</v>
      </c>
      <c r="K16" s="99">
        <v>8000</v>
      </c>
      <c r="L16" s="101" t="s">
        <v>248</v>
      </c>
      <c r="M16" s="97" t="s">
        <v>258</v>
      </c>
      <c r="N16" s="101">
        <v>13132</v>
      </c>
      <c r="O16" s="107">
        <v>14822.536</v>
      </c>
      <c r="P16" s="107">
        <f>Table3545[[#This Row],[قرائت
 فعلی713]]-Table3545[[#This Row],[قرائت 
قبلی612]]</f>
        <v>1690.5360000000001</v>
      </c>
      <c r="Q16" s="97" t="s">
        <v>259</v>
      </c>
      <c r="R16" s="98">
        <v>28260946.42369514</v>
      </c>
      <c r="S16" s="17">
        <v>1352428.8</v>
      </c>
      <c r="T16" s="97" t="s">
        <v>268</v>
      </c>
      <c r="U16" s="97" t="s">
        <v>269</v>
      </c>
      <c r="V16" s="101">
        <v>14822.536</v>
      </c>
      <c r="W16" s="107">
        <v>16414</v>
      </c>
      <c r="X16" s="107">
        <f>Table3545[[#This Row],[قرائت
 فعلی]]-Table3545[[#This Row],[قرائت 
قبلی]]</f>
        <v>1591.4639999999999</v>
      </c>
      <c r="Z16" s="98"/>
      <c r="AA16" s="97" t="s">
        <v>269</v>
      </c>
      <c r="AB16" s="97" t="s">
        <v>270</v>
      </c>
      <c r="AC16" s="101"/>
      <c r="AD16" s="107"/>
      <c r="AE16" s="107">
        <f>Table3545[[#This Row],[قرائت
 فعلی5]]-Table3545[[#This Row],[قرائت 
قبلی4]]</f>
        <v>0</v>
      </c>
      <c r="AG16" s="98"/>
      <c r="AH16" s="97" t="s">
        <v>270</v>
      </c>
      <c r="AI16" s="97" t="s">
        <v>271</v>
      </c>
      <c r="AJ16" s="101"/>
      <c r="AK16" s="107"/>
      <c r="AL16" s="107">
        <f>Table3545[[#This Row],[قرائت
 فعلی6]]-Table3545[[#This Row],[قرائت 
قبلی5]]</f>
        <v>0</v>
      </c>
      <c r="AN16" s="98"/>
      <c r="AO16" s="97" t="s">
        <v>271</v>
      </c>
      <c r="AP16" s="97" t="s">
        <v>272</v>
      </c>
      <c r="AQ16" s="101"/>
      <c r="AR16" s="107"/>
      <c r="AS16" s="107">
        <f>Table3545[[#This Row],[قرائت
 فعلی7]]-Table3545[[#This Row],[قرائت 
قبلی6]]</f>
        <v>0</v>
      </c>
      <c r="AU16" s="98"/>
      <c r="AV16" s="97" t="s">
        <v>272</v>
      </c>
      <c r="AW16" s="97" t="s">
        <v>273</v>
      </c>
      <c r="AX16" s="101"/>
      <c r="AY16" s="107"/>
      <c r="AZ16" s="107">
        <f>Table3545[[#This Row],[قرائت
 فعلی8]]-Table3545[[#This Row],[قرائت 
قبلی7]]</f>
        <v>0</v>
      </c>
      <c r="BB16" s="98"/>
      <c r="BC16" s="97" t="s">
        <v>273</v>
      </c>
      <c r="BD16" s="97" t="s">
        <v>274</v>
      </c>
      <c r="BE16" s="101"/>
      <c r="BF16" s="107"/>
      <c r="BG16" s="107">
        <f>Table3545[[#This Row],[قرائت
 فعلی9]]-Table3545[[#This Row],[قرائت 
قبلی8]]</f>
        <v>0</v>
      </c>
      <c r="BI16" s="98"/>
      <c r="BJ16" s="17"/>
      <c r="BL16" s="87">
        <f>Table3545[[#This Row],[مبلغ واریزی
 به مشترک (ریال)1016]]+Table3545[[#This Row],[مبلغ واریزی
 به مشترک (ریال)]]+Table3545[[#This Row],[مبلغ واریزی
 به مشترک (ریال)8]]+Table3545[[#This Row],[مبلغ واریزی
 به مشترک (ریال)9]]+Table3545[[#This Row],[مبلغ واریزی
 به مشترک (ریال)10]]+Table3545[[#This Row],[مبلغ واریزی
 به مشترک (ریال)11]]+Table3545[[#This Row],[مبلغ واریزی
 به مشترک (ریال)12]]</f>
        <v>28260946.42369514</v>
      </c>
    </row>
    <row r="17" spans="1:64" ht="32.25" customHeight="1">
      <c r="A17" s="99">
        <v>16</v>
      </c>
      <c r="B17" s="99" t="s">
        <v>19</v>
      </c>
      <c r="C17" s="99" t="s">
        <v>60</v>
      </c>
      <c r="D17" s="100">
        <f>Table3545[[#This Row],[انرژی 
تولیدی1814]]+Table3545[[#This Row],[انرژی 
تولیدی]]+Table3545[[#This Row],[انرژی 
تولیدی6]]+Table3545[[#This Row],[انرژی 
تولیدی7]]+Table3545[[#This Row],[انرژی 
تولیدی8]]+Table3545[[#This Row],[انرژی 
تولیدی9]]+Table3545[[#This Row],[انرژی 
تولیدی10]]</f>
        <v>2972</v>
      </c>
      <c r="E17" s="99">
        <v>5</v>
      </c>
      <c r="F17" s="99">
        <v>18095733</v>
      </c>
      <c r="G17" s="99" t="s">
        <v>150</v>
      </c>
      <c r="H17" s="99" t="s">
        <v>55</v>
      </c>
      <c r="I17" s="99" t="s">
        <v>61</v>
      </c>
      <c r="J17" s="99" t="s">
        <v>56</v>
      </c>
      <c r="K17" s="99">
        <v>8000</v>
      </c>
      <c r="L17" s="101" t="s">
        <v>248</v>
      </c>
      <c r="M17" s="97" t="s">
        <v>258</v>
      </c>
      <c r="N17" s="101">
        <v>13369</v>
      </c>
      <c r="O17" s="107">
        <v>14963.566000000001</v>
      </c>
      <c r="P17" s="107">
        <f>Table3545[[#This Row],[قرائت
 فعلی713]]-Table3545[[#This Row],[قرائت 
قبلی612]]</f>
        <v>1594.5660000000007</v>
      </c>
      <c r="Q17" s="97" t="s">
        <v>259</v>
      </c>
      <c r="R17" s="98">
        <v>26656601.394496117</v>
      </c>
      <c r="S17" s="17">
        <v>1275652.8000000007</v>
      </c>
      <c r="T17" s="97" t="s">
        <v>268</v>
      </c>
      <c r="U17" s="97" t="s">
        <v>269</v>
      </c>
      <c r="V17" s="101">
        <v>14963.566000000001</v>
      </c>
      <c r="W17" s="107">
        <v>16341</v>
      </c>
      <c r="X17" s="107">
        <f>Table3545[[#This Row],[قرائت
 فعلی]]-Table3545[[#This Row],[قرائت 
قبلی]]</f>
        <v>1377.4339999999993</v>
      </c>
      <c r="Z17" s="98"/>
      <c r="AA17" s="97" t="s">
        <v>269</v>
      </c>
      <c r="AB17" s="97" t="s">
        <v>270</v>
      </c>
      <c r="AC17" s="101"/>
      <c r="AD17" s="107"/>
      <c r="AE17" s="107">
        <f>Table3545[[#This Row],[قرائت
 فعلی5]]-Table3545[[#This Row],[قرائت 
قبلی4]]</f>
        <v>0</v>
      </c>
      <c r="AG17" s="98"/>
      <c r="AH17" s="97" t="s">
        <v>270</v>
      </c>
      <c r="AI17" s="97" t="s">
        <v>271</v>
      </c>
      <c r="AJ17" s="101"/>
      <c r="AK17" s="107"/>
      <c r="AL17" s="107">
        <f>Table3545[[#This Row],[قرائت
 فعلی6]]-Table3545[[#This Row],[قرائت 
قبلی5]]</f>
        <v>0</v>
      </c>
      <c r="AN17" s="98"/>
      <c r="AO17" s="97" t="s">
        <v>271</v>
      </c>
      <c r="AP17" s="97" t="s">
        <v>272</v>
      </c>
      <c r="AQ17" s="101"/>
      <c r="AR17" s="107"/>
      <c r="AS17" s="107">
        <f>Table3545[[#This Row],[قرائت
 فعلی7]]-Table3545[[#This Row],[قرائت 
قبلی6]]</f>
        <v>0</v>
      </c>
      <c r="AU17" s="98"/>
      <c r="AV17" s="97" t="s">
        <v>272</v>
      </c>
      <c r="AW17" s="97" t="s">
        <v>273</v>
      </c>
      <c r="AX17" s="101"/>
      <c r="AY17" s="107"/>
      <c r="AZ17" s="107">
        <f>Table3545[[#This Row],[قرائت
 فعلی8]]-Table3545[[#This Row],[قرائت 
قبلی7]]</f>
        <v>0</v>
      </c>
      <c r="BB17" s="98"/>
      <c r="BC17" s="97" t="s">
        <v>273</v>
      </c>
      <c r="BD17" s="97" t="s">
        <v>274</v>
      </c>
      <c r="BE17" s="101"/>
      <c r="BF17" s="107"/>
      <c r="BG17" s="107">
        <f>Table3545[[#This Row],[قرائت
 فعلی9]]-Table3545[[#This Row],[قرائت 
قبلی8]]</f>
        <v>0</v>
      </c>
      <c r="BI17" s="98"/>
      <c r="BJ17" s="17"/>
      <c r="BL17" s="87">
        <f>Table3545[[#This Row],[مبلغ واریزی
 به مشترک (ریال)1016]]+Table3545[[#This Row],[مبلغ واریزی
 به مشترک (ریال)]]+Table3545[[#This Row],[مبلغ واریزی
 به مشترک (ریال)8]]+Table3545[[#This Row],[مبلغ واریزی
 به مشترک (ریال)9]]+Table3545[[#This Row],[مبلغ واریزی
 به مشترک (ریال)10]]+Table3545[[#This Row],[مبلغ واریزی
 به مشترک (ریال)11]]+Table3545[[#This Row],[مبلغ واریزی
 به مشترک (ریال)12]]</f>
        <v>26656601.394496117</v>
      </c>
    </row>
    <row r="18" spans="1:64" ht="32.25" customHeight="1">
      <c r="A18" s="99">
        <v>17</v>
      </c>
      <c r="B18" s="99" t="s">
        <v>19</v>
      </c>
      <c r="C18" s="99" t="s">
        <v>62</v>
      </c>
      <c r="D18" s="100">
        <f>Table3545[[#This Row],[انرژی 
تولیدی1814]]+Table3545[[#This Row],[انرژی 
تولیدی]]+Table3545[[#This Row],[انرژی 
تولیدی6]]+Table3545[[#This Row],[انرژی 
تولیدی7]]+Table3545[[#This Row],[انرژی 
تولیدی8]]+Table3545[[#This Row],[انرژی 
تولیدی9]]+Table3545[[#This Row],[انرژی 
تولیدی10]]</f>
        <v>3311</v>
      </c>
      <c r="E18" s="99">
        <v>5</v>
      </c>
      <c r="F18" s="99">
        <v>31012065</v>
      </c>
      <c r="G18" s="99" t="s">
        <v>150</v>
      </c>
      <c r="H18" s="99" t="s">
        <v>63</v>
      </c>
      <c r="I18" s="99" t="s">
        <v>64</v>
      </c>
      <c r="J18" s="99" t="s">
        <v>48</v>
      </c>
      <c r="K18" s="99">
        <v>8000</v>
      </c>
      <c r="L18" s="101" t="s">
        <v>248</v>
      </c>
      <c r="M18" s="97" t="s">
        <v>258</v>
      </c>
      <c r="N18" s="101">
        <v>10954</v>
      </c>
      <c r="O18" s="107">
        <v>12647.034</v>
      </c>
      <c r="P18" s="107">
        <f>Table3545[[#This Row],[قرائت
 فعلی713]]-Table3545[[#This Row],[قرائت 
قبلی612]]</f>
        <v>1693.0339999999997</v>
      </c>
      <c r="Q18" s="97" t="s">
        <v>259</v>
      </c>
      <c r="R18" s="98">
        <v>24390250.957457516</v>
      </c>
      <c r="S18" s="17">
        <v>1354427.1999999997</v>
      </c>
      <c r="T18" s="97" t="s">
        <v>268</v>
      </c>
      <c r="U18" s="97" t="s">
        <v>269</v>
      </c>
      <c r="V18" s="101">
        <v>12647.034</v>
      </c>
      <c r="W18" s="107">
        <v>14265</v>
      </c>
      <c r="X18" s="107">
        <f>Table3545[[#This Row],[قرائت
 فعلی]]-Table3545[[#This Row],[قرائت 
قبلی]]</f>
        <v>1617.9660000000003</v>
      </c>
      <c r="Z18" s="98"/>
      <c r="AA18" s="97" t="s">
        <v>269</v>
      </c>
      <c r="AB18" s="97" t="s">
        <v>270</v>
      </c>
      <c r="AC18" s="101"/>
      <c r="AD18" s="107"/>
      <c r="AE18" s="107">
        <f>Table3545[[#This Row],[قرائت
 فعلی5]]-Table3545[[#This Row],[قرائت 
قبلی4]]</f>
        <v>0</v>
      </c>
      <c r="AG18" s="98"/>
      <c r="AH18" s="97" t="s">
        <v>270</v>
      </c>
      <c r="AI18" s="97" t="s">
        <v>271</v>
      </c>
      <c r="AJ18" s="101"/>
      <c r="AK18" s="107"/>
      <c r="AL18" s="107">
        <f>Table3545[[#This Row],[قرائت
 فعلی6]]-Table3545[[#This Row],[قرائت 
قبلی5]]</f>
        <v>0</v>
      </c>
      <c r="AN18" s="98"/>
      <c r="AO18" s="97" t="s">
        <v>271</v>
      </c>
      <c r="AP18" s="97" t="s">
        <v>272</v>
      </c>
      <c r="AQ18" s="101"/>
      <c r="AR18" s="107"/>
      <c r="AS18" s="107">
        <f>Table3545[[#This Row],[قرائت
 فعلی7]]-Table3545[[#This Row],[قرائت 
قبلی6]]</f>
        <v>0</v>
      </c>
      <c r="AU18" s="98"/>
      <c r="AV18" s="97" t="s">
        <v>272</v>
      </c>
      <c r="AW18" s="97" t="s">
        <v>273</v>
      </c>
      <c r="AX18" s="101"/>
      <c r="AY18" s="107"/>
      <c r="AZ18" s="107">
        <f>Table3545[[#This Row],[قرائت
 فعلی8]]-Table3545[[#This Row],[قرائت 
قبلی7]]</f>
        <v>0</v>
      </c>
      <c r="BB18" s="98"/>
      <c r="BC18" s="97" t="s">
        <v>273</v>
      </c>
      <c r="BD18" s="97" t="s">
        <v>274</v>
      </c>
      <c r="BE18" s="101"/>
      <c r="BF18" s="107"/>
      <c r="BG18" s="107">
        <f>Table3545[[#This Row],[قرائت
 فعلی9]]-Table3545[[#This Row],[قرائت 
قبلی8]]</f>
        <v>0</v>
      </c>
      <c r="BI18" s="98"/>
      <c r="BJ18" s="17"/>
      <c r="BL18" s="87">
        <f>Table3545[[#This Row],[مبلغ واریزی
 به مشترک (ریال)1016]]+Table3545[[#This Row],[مبلغ واریزی
 به مشترک (ریال)]]+Table3545[[#This Row],[مبلغ واریزی
 به مشترک (ریال)8]]+Table3545[[#This Row],[مبلغ واریزی
 به مشترک (ریال)9]]+Table3545[[#This Row],[مبلغ واریزی
 به مشترک (ریال)10]]+Table3545[[#This Row],[مبلغ واریزی
 به مشترک (ریال)11]]+Table3545[[#This Row],[مبلغ واریزی
 به مشترک (ریال)12]]</f>
        <v>24390250.957457516</v>
      </c>
    </row>
    <row r="19" spans="1:64" ht="32.25" customHeight="1">
      <c r="A19" s="99">
        <v>18</v>
      </c>
      <c r="B19" s="99" t="s">
        <v>19</v>
      </c>
      <c r="C19" s="99" t="s">
        <v>65</v>
      </c>
      <c r="D19" s="100">
        <f>Table3545[[#This Row],[انرژی 
تولیدی1814]]+Table3545[[#This Row],[انرژی 
تولیدی]]+Table3545[[#This Row],[انرژی 
تولیدی6]]+Table3545[[#This Row],[انرژی 
تولیدی7]]+Table3545[[#This Row],[انرژی 
تولیدی8]]+Table3545[[#This Row],[انرژی 
تولیدی9]]+Table3545[[#This Row],[انرژی 
تولیدی10]]</f>
        <v>3219</v>
      </c>
      <c r="E19" s="99">
        <v>5</v>
      </c>
      <c r="F19" s="99">
        <v>18159392</v>
      </c>
      <c r="G19" s="99" t="s">
        <v>150</v>
      </c>
      <c r="H19" s="99" t="s">
        <v>66</v>
      </c>
      <c r="I19" s="99" t="s">
        <v>68</v>
      </c>
      <c r="J19" s="99" t="s">
        <v>67</v>
      </c>
      <c r="K19" s="99">
        <v>8000</v>
      </c>
      <c r="L19" s="101" t="s">
        <v>248</v>
      </c>
      <c r="M19" s="97" t="s">
        <v>258</v>
      </c>
      <c r="N19" s="101">
        <v>12088</v>
      </c>
      <c r="O19" s="107">
        <v>13759.557000000001</v>
      </c>
      <c r="P19" s="107">
        <f>Table3545[[#This Row],[قرائت
 فعلی713]]-Table3545[[#This Row],[قرائت 
قبلی612]]</f>
        <v>1671.5570000000007</v>
      </c>
      <c r="Q19" s="97" t="s">
        <v>259</v>
      </c>
      <c r="R19" s="98">
        <v>27943671.605427269</v>
      </c>
      <c r="S19" s="17">
        <v>1337245.6000000006</v>
      </c>
      <c r="T19" s="97" t="s">
        <v>268</v>
      </c>
      <c r="U19" s="97" t="s">
        <v>269</v>
      </c>
      <c r="V19" s="101">
        <v>13759.557000000001</v>
      </c>
      <c r="W19" s="107">
        <v>15307</v>
      </c>
      <c r="X19" s="107">
        <f>Table3545[[#This Row],[قرائت
 فعلی]]-Table3545[[#This Row],[قرائت 
قبلی]]</f>
        <v>1547.4429999999993</v>
      </c>
      <c r="Z19" s="98"/>
      <c r="AA19" s="97" t="s">
        <v>269</v>
      </c>
      <c r="AB19" s="97" t="s">
        <v>270</v>
      </c>
      <c r="AC19" s="101"/>
      <c r="AD19" s="107"/>
      <c r="AE19" s="107">
        <f>Table3545[[#This Row],[قرائت
 فعلی5]]-Table3545[[#This Row],[قرائت 
قبلی4]]</f>
        <v>0</v>
      </c>
      <c r="AG19" s="98"/>
      <c r="AH19" s="97" t="s">
        <v>270</v>
      </c>
      <c r="AI19" s="97" t="s">
        <v>271</v>
      </c>
      <c r="AJ19" s="101"/>
      <c r="AK19" s="107"/>
      <c r="AL19" s="107">
        <f>Table3545[[#This Row],[قرائت
 فعلی6]]-Table3545[[#This Row],[قرائت 
قبلی5]]</f>
        <v>0</v>
      </c>
      <c r="AN19" s="98"/>
      <c r="AO19" s="97" t="s">
        <v>271</v>
      </c>
      <c r="AP19" s="97" t="s">
        <v>272</v>
      </c>
      <c r="AQ19" s="101"/>
      <c r="AR19" s="107"/>
      <c r="AS19" s="107">
        <f>Table3545[[#This Row],[قرائت
 فعلی7]]-Table3545[[#This Row],[قرائت 
قبلی6]]</f>
        <v>0</v>
      </c>
      <c r="AU19" s="98"/>
      <c r="AV19" s="97" t="s">
        <v>272</v>
      </c>
      <c r="AW19" s="97" t="s">
        <v>273</v>
      </c>
      <c r="AX19" s="101"/>
      <c r="AY19" s="107"/>
      <c r="AZ19" s="107">
        <f>Table3545[[#This Row],[قرائت
 فعلی8]]-Table3545[[#This Row],[قرائت 
قبلی7]]</f>
        <v>0</v>
      </c>
      <c r="BB19" s="98"/>
      <c r="BC19" s="97" t="s">
        <v>273</v>
      </c>
      <c r="BD19" s="97" t="s">
        <v>274</v>
      </c>
      <c r="BE19" s="101"/>
      <c r="BF19" s="107"/>
      <c r="BG19" s="107">
        <f>Table3545[[#This Row],[قرائت
 فعلی9]]-Table3545[[#This Row],[قرائت 
قبلی8]]</f>
        <v>0</v>
      </c>
      <c r="BI19" s="98"/>
      <c r="BJ19" s="17"/>
      <c r="BL19" s="87">
        <f>Table3545[[#This Row],[مبلغ واریزی
 به مشترک (ریال)1016]]+Table3545[[#This Row],[مبلغ واریزی
 به مشترک (ریال)]]+Table3545[[#This Row],[مبلغ واریزی
 به مشترک (ریال)8]]+Table3545[[#This Row],[مبلغ واریزی
 به مشترک (ریال)9]]+Table3545[[#This Row],[مبلغ واریزی
 به مشترک (ریال)10]]+Table3545[[#This Row],[مبلغ واریزی
 به مشترک (ریال)11]]+Table3545[[#This Row],[مبلغ واریزی
 به مشترک (ریال)12]]</f>
        <v>27943671.605427269</v>
      </c>
    </row>
    <row r="20" spans="1:64" ht="32.25" customHeight="1">
      <c r="A20" s="99">
        <v>19</v>
      </c>
      <c r="B20" s="99" t="s">
        <v>19</v>
      </c>
      <c r="C20" s="99" t="s">
        <v>185</v>
      </c>
      <c r="D20" s="100">
        <f>Table3545[[#This Row],[انرژی 
تولیدی1814]]+Table3545[[#This Row],[انرژی 
تولیدی]]+Table3545[[#This Row],[انرژی 
تولیدی6]]+Table3545[[#This Row],[انرژی 
تولیدی7]]+Table3545[[#This Row],[انرژی 
تولیدی8]]+Table3545[[#This Row],[انرژی 
تولیدی9]]+Table3545[[#This Row],[انرژی 
تولیدی10]]</f>
        <v>6383</v>
      </c>
      <c r="E20" s="99">
        <v>15</v>
      </c>
      <c r="F20" s="99">
        <v>10246411</v>
      </c>
      <c r="G20" s="99" t="s">
        <v>150</v>
      </c>
      <c r="H20" s="99" t="s">
        <v>188</v>
      </c>
      <c r="I20" s="99" t="s">
        <v>186</v>
      </c>
      <c r="J20" s="99" t="s">
        <v>187</v>
      </c>
      <c r="K20" s="99">
        <v>8000</v>
      </c>
      <c r="L20" s="101" t="s">
        <v>248</v>
      </c>
      <c r="M20" s="97" t="s">
        <v>258</v>
      </c>
      <c r="N20" s="101">
        <v>24637</v>
      </c>
      <c r="O20" s="107">
        <v>27914.155999999999</v>
      </c>
      <c r="P20" s="107">
        <f>Table3545[[#This Row],[قرائت
 فعلی713]]-Table3545[[#This Row],[قرائت 
قبلی612]]</f>
        <v>3277.155999999999</v>
      </c>
      <c r="Q20" s="97" t="s">
        <v>259</v>
      </c>
      <c r="R20" s="98">
        <v>44505813.929060608</v>
      </c>
      <c r="S20" s="17">
        <v>2621724.7999999993</v>
      </c>
      <c r="T20" s="97" t="s">
        <v>268</v>
      </c>
      <c r="U20" s="97" t="s">
        <v>269</v>
      </c>
      <c r="V20" s="101">
        <v>27914.155999999999</v>
      </c>
      <c r="W20" s="107">
        <v>31020</v>
      </c>
      <c r="X20" s="107">
        <f>Table3545[[#This Row],[قرائت
 فعلی]]-Table3545[[#This Row],[قرائت 
قبلی]]</f>
        <v>3105.844000000001</v>
      </c>
      <c r="Z20" s="98"/>
      <c r="AA20" s="97" t="s">
        <v>269</v>
      </c>
      <c r="AB20" s="97" t="s">
        <v>270</v>
      </c>
      <c r="AC20" s="101"/>
      <c r="AD20" s="107"/>
      <c r="AE20" s="107">
        <f>Table3545[[#This Row],[قرائت
 فعلی5]]-Table3545[[#This Row],[قرائت 
قبلی4]]</f>
        <v>0</v>
      </c>
      <c r="AG20" s="98"/>
      <c r="AH20" s="97" t="s">
        <v>270</v>
      </c>
      <c r="AI20" s="97" t="s">
        <v>271</v>
      </c>
      <c r="AJ20" s="101"/>
      <c r="AK20" s="107"/>
      <c r="AL20" s="107">
        <f>Table3545[[#This Row],[قرائت
 فعلی6]]-Table3545[[#This Row],[قرائت 
قبلی5]]</f>
        <v>0</v>
      </c>
      <c r="AN20" s="98"/>
      <c r="AO20" s="97" t="s">
        <v>271</v>
      </c>
      <c r="AP20" s="97" t="s">
        <v>272</v>
      </c>
      <c r="AQ20" s="101"/>
      <c r="AR20" s="107"/>
      <c r="AS20" s="107">
        <f>Table3545[[#This Row],[قرائت
 فعلی7]]-Table3545[[#This Row],[قرائت 
قبلی6]]</f>
        <v>0</v>
      </c>
      <c r="AU20" s="98"/>
      <c r="AV20" s="97" t="s">
        <v>272</v>
      </c>
      <c r="AW20" s="97" t="s">
        <v>273</v>
      </c>
      <c r="AX20" s="101"/>
      <c r="AY20" s="107"/>
      <c r="AZ20" s="107">
        <f>Table3545[[#This Row],[قرائت
 فعلی8]]-Table3545[[#This Row],[قرائت 
قبلی7]]</f>
        <v>0</v>
      </c>
      <c r="BB20" s="98"/>
      <c r="BC20" s="97" t="s">
        <v>273</v>
      </c>
      <c r="BD20" s="97" t="s">
        <v>274</v>
      </c>
      <c r="BE20" s="101"/>
      <c r="BF20" s="107"/>
      <c r="BG20" s="107">
        <f>Table3545[[#This Row],[قرائت
 فعلی9]]-Table3545[[#This Row],[قرائت 
قبلی8]]</f>
        <v>0</v>
      </c>
      <c r="BI20" s="98"/>
      <c r="BJ20" s="17"/>
      <c r="BL20" s="87">
        <f>Table3545[[#This Row],[مبلغ واریزی
 به مشترک (ریال)1016]]+Table3545[[#This Row],[مبلغ واریزی
 به مشترک (ریال)]]+Table3545[[#This Row],[مبلغ واریزی
 به مشترک (ریال)8]]+Table3545[[#This Row],[مبلغ واریزی
 به مشترک (ریال)9]]+Table3545[[#This Row],[مبلغ واریزی
 به مشترک (ریال)10]]+Table3545[[#This Row],[مبلغ واریزی
 به مشترک (ریال)11]]+Table3545[[#This Row],[مبلغ واریزی
 به مشترک (ریال)12]]</f>
        <v>44505813.929060608</v>
      </c>
    </row>
    <row r="21" spans="1:64" ht="32.25" customHeight="1">
      <c r="A21" s="99">
        <v>20</v>
      </c>
      <c r="B21" s="99" t="s">
        <v>19</v>
      </c>
      <c r="C21" s="99" t="s">
        <v>184</v>
      </c>
      <c r="D21" s="100">
        <f>Table3545[[#This Row],[انرژی 
تولیدی1814]]+Table3545[[#This Row],[انرژی 
تولیدی]]+Table3545[[#This Row],[انرژی 
تولیدی6]]+Table3545[[#This Row],[انرژی 
تولیدی7]]+Table3545[[#This Row],[انرژی 
تولیدی8]]+Table3545[[#This Row],[انرژی 
تولیدی9]]+Table3545[[#This Row],[انرژی 
تولیدی10]]</f>
        <v>3138</v>
      </c>
      <c r="E21" s="99">
        <v>5</v>
      </c>
      <c r="F21" s="99">
        <v>22368759</v>
      </c>
      <c r="G21" s="99" t="s">
        <v>150</v>
      </c>
      <c r="H21" s="99" t="s">
        <v>189</v>
      </c>
      <c r="I21" s="99" t="s">
        <v>190</v>
      </c>
      <c r="J21" s="99" t="s">
        <v>44</v>
      </c>
      <c r="K21" s="99">
        <v>8000</v>
      </c>
      <c r="L21" s="101" t="s">
        <v>248</v>
      </c>
      <c r="M21" s="97" t="s">
        <v>258</v>
      </c>
      <c r="N21" s="101">
        <v>12162</v>
      </c>
      <c r="O21" s="107">
        <v>13805.382</v>
      </c>
      <c r="P21" s="107">
        <f>Table3545[[#This Row],[قرائت
 فعلی713]]-Table3545[[#This Row],[قرائت 
قبلی612]]</f>
        <v>1643.3819999999996</v>
      </c>
      <c r="Q21" s="97" t="s">
        <v>259</v>
      </c>
      <c r="R21" s="98">
        <v>23674952.422082752</v>
      </c>
      <c r="S21" s="17">
        <v>1314705.5999999996</v>
      </c>
      <c r="T21" s="97" t="s">
        <v>268</v>
      </c>
      <c r="U21" s="97" t="s">
        <v>269</v>
      </c>
      <c r="V21" s="101">
        <v>13805.382</v>
      </c>
      <c r="W21" s="107">
        <v>15300</v>
      </c>
      <c r="X21" s="107">
        <f>Table3545[[#This Row],[قرائت
 فعلی]]-Table3545[[#This Row],[قرائت 
قبلی]]</f>
        <v>1494.6180000000004</v>
      </c>
      <c r="Z21" s="98"/>
      <c r="AA21" s="97" t="s">
        <v>269</v>
      </c>
      <c r="AB21" s="97" t="s">
        <v>270</v>
      </c>
      <c r="AC21" s="101"/>
      <c r="AD21" s="107"/>
      <c r="AE21" s="107">
        <f>Table3545[[#This Row],[قرائت
 فعلی5]]-Table3545[[#This Row],[قرائت 
قبلی4]]</f>
        <v>0</v>
      </c>
      <c r="AG21" s="98"/>
      <c r="AH21" s="97" t="s">
        <v>270</v>
      </c>
      <c r="AI21" s="97" t="s">
        <v>271</v>
      </c>
      <c r="AJ21" s="101"/>
      <c r="AK21" s="107"/>
      <c r="AL21" s="107">
        <f>Table3545[[#This Row],[قرائت
 فعلی6]]-Table3545[[#This Row],[قرائت 
قبلی5]]</f>
        <v>0</v>
      </c>
      <c r="AN21" s="98"/>
      <c r="AO21" s="97" t="s">
        <v>271</v>
      </c>
      <c r="AP21" s="97" t="s">
        <v>272</v>
      </c>
      <c r="AQ21" s="101"/>
      <c r="AR21" s="107"/>
      <c r="AS21" s="107">
        <f>Table3545[[#This Row],[قرائت
 فعلی7]]-Table3545[[#This Row],[قرائت 
قبلی6]]</f>
        <v>0</v>
      </c>
      <c r="AU21" s="98"/>
      <c r="AV21" s="97" t="s">
        <v>272</v>
      </c>
      <c r="AW21" s="97" t="s">
        <v>273</v>
      </c>
      <c r="AX21" s="101"/>
      <c r="AY21" s="107"/>
      <c r="AZ21" s="107">
        <f>Table3545[[#This Row],[قرائت
 فعلی8]]-Table3545[[#This Row],[قرائت 
قبلی7]]</f>
        <v>0</v>
      </c>
      <c r="BB21" s="98"/>
      <c r="BC21" s="97" t="s">
        <v>273</v>
      </c>
      <c r="BD21" s="97" t="s">
        <v>274</v>
      </c>
      <c r="BE21" s="101"/>
      <c r="BF21" s="107"/>
      <c r="BG21" s="107">
        <f>Table3545[[#This Row],[قرائت
 فعلی9]]-Table3545[[#This Row],[قرائت 
قبلی8]]</f>
        <v>0</v>
      </c>
      <c r="BI21" s="98"/>
      <c r="BJ21" s="17"/>
      <c r="BL21" s="87">
        <f>Table3545[[#This Row],[مبلغ واریزی
 به مشترک (ریال)1016]]+Table3545[[#This Row],[مبلغ واریزی
 به مشترک (ریال)]]+Table3545[[#This Row],[مبلغ واریزی
 به مشترک (ریال)8]]+Table3545[[#This Row],[مبلغ واریزی
 به مشترک (ریال)9]]+Table3545[[#This Row],[مبلغ واریزی
 به مشترک (ریال)10]]+Table3545[[#This Row],[مبلغ واریزی
 به مشترک (ریال)11]]+Table3545[[#This Row],[مبلغ واریزی
 به مشترک (ریال)12]]</f>
        <v>23674952.422082752</v>
      </c>
    </row>
    <row r="22" spans="1:64" ht="32.25" customHeight="1">
      <c r="A22" s="99">
        <v>21</v>
      </c>
      <c r="B22" s="99" t="s">
        <v>19</v>
      </c>
      <c r="C22" s="99" t="s">
        <v>200</v>
      </c>
      <c r="D22" s="100">
        <f>Table3545[[#This Row],[انرژی 
تولیدی1814]]+Table3545[[#This Row],[انرژی 
تولیدی]]+Table3545[[#This Row],[انرژی 
تولیدی6]]+Table3545[[#This Row],[انرژی 
تولیدی7]]+Table3545[[#This Row],[انرژی 
تولیدی8]]+Table3545[[#This Row],[انرژی 
تولیدی9]]+Table3545[[#This Row],[انرژی 
تولیدی10]]</f>
        <v>1328</v>
      </c>
      <c r="E22" s="99">
        <v>15</v>
      </c>
      <c r="F22" s="99">
        <v>99437212</v>
      </c>
      <c r="G22" s="99" t="s">
        <v>170</v>
      </c>
      <c r="H22" s="99" t="s">
        <v>202</v>
      </c>
      <c r="I22" s="99" t="s">
        <v>201</v>
      </c>
      <c r="J22" s="99" t="s">
        <v>25</v>
      </c>
      <c r="K22" s="99">
        <v>8000</v>
      </c>
      <c r="L22" s="101" t="s">
        <v>248</v>
      </c>
      <c r="M22" s="97" t="s">
        <v>258</v>
      </c>
      <c r="N22" s="101">
        <v>26342</v>
      </c>
      <c r="O22" s="107">
        <v>26364.373</v>
      </c>
      <c r="P22" s="107">
        <f>Table3545[[#This Row],[قرائت
 فعلی713]]-Table3545[[#This Row],[قرائت 
قبلی612]]</f>
        <v>22.372999999999593</v>
      </c>
      <c r="Q22" s="97" t="s">
        <v>259</v>
      </c>
      <c r="R22" s="98">
        <v>303839.23592128512</v>
      </c>
      <c r="S22" s="17">
        <v>17898.399999999674</v>
      </c>
      <c r="T22" s="97" t="s">
        <v>268</v>
      </c>
      <c r="U22" s="97" t="s">
        <v>269</v>
      </c>
      <c r="V22" s="101">
        <v>26364.373</v>
      </c>
      <c r="W22" s="107">
        <v>27670</v>
      </c>
      <c r="X22" s="107">
        <f>Table3545[[#This Row],[قرائت
 فعلی]]-Table3545[[#This Row],[قرائت 
قبلی]]</f>
        <v>1305.6270000000004</v>
      </c>
      <c r="Z22" s="98"/>
      <c r="AA22" s="97" t="s">
        <v>269</v>
      </c>
      <c r="AB22" s="97" t="s">
        <v>270</v>
      </c>
      <c r="AC22" s="101"/>
      <c r="AD22" s="107"/>
      <c r="AE22" s="107">
        <f>Table3545[[#This Row],[قرائت
 فعلی5]]-Table3545[[#This Row],[قرائت 
قبلی4]]</f>
        <v>0</v>
      </c>
      <c r="AG22" s="98"/>
      <c r="AH22" s="97" t="s">
        <v>270</v>
      </c>
      <c r="AI22" s="97" t="s">
        <v>271</v>
      </c>
      <c r="AJ22" s="101"/>
      <c r="AK22" s="107"/>
      <c r="AL22" s="107">
        <f>Table3545[[#This Row],[قرائت
 فعلی6]]-Table3545[[#This Row],[قرائت 
قبلی5]]</f>
        <v>0</v>
      </c>
      <c r="AN22" s="98"/>
      <c r="AO22" s="97" t="s">
        <v>271</v>
      </c>
      <c r="AP22" s="97" t="s">
        <v>272</v>
      </c>
      <c r="AQ22" s="101"/>
      <c r="AR22" s="107"/>
      <c r="AS22" s="107">
        <f>Table3545[[#This Row],[قرائت
 فعلی7]]-Table3545[[#This Row],[قرائت 
قبلی6]]</f>
        <v>0</v>
      </c>
      <c r="AU22" s="98"/>
      <c r="AV22" s="97" t="s">
        <v>272</v>
      </c>
      <c r="AW22" s="97" t="s">
        <v>273</v>
      </c>
      <c r="AX22" s="101"/>
      <c r="AY22" s="107"/>
      <c r="AZ22" s="107">
        <f>Table3545[[#This Row],[قرائت
 فعلی8]]-Table3545[[#This Row],[قرائت 
قبلی7]]</f>
        <v>0</v>
      </c>
      <c r="BB22" s="98"/>
      <c r="BC22" s="97" t="s">
        <v>273</v>
      </c>
      <c r="BD22" s="97" t="s">
        <v>274</v>
      </c>
      <c r="BE22" s="101"/>
      <c r="BF22" s="107"/>
      <c r="BG22" s="107">
        <f>Table3545[[#This Row],[قرائت
 فعلی9]]-Table3545[[#This Row],[قرائت 
قبلی8]]</f>
        <v>0</v>
      </c>
      <c r="BI22" s="98"/>
      <c r="BJ22" s="17"/>
      <c r="BL22" s="87">
        <f>Table3545[[#This Row],[مبلغ واریزی
 به مشترک (ریال)1016]]+Table3545[[#This Row],[مبلغ واریزی
 به مشترک (ریال)]]+Table3545[[#This Row],[مبلغ واریزی
 به مشترک (ریال)8]]+Table3545[[#This Row],[مبلغ واریزی
 به مشترک (ریال)9]]+Table3545[[#This Row],[مبلغ واریزی
 به مشترک (ریال)10]]+Table3545[[#This Row],[مبلغ واریزی
 به مشترک (ریال)11]]+Table3545[[#This Row],[مبلغ واریزی
 به مشترک (ریال)12]]</f>
        <v>303839.23592128512</v>
      </c>
    </row>
    <row r="23" spans="1:64" ht="32.25" customHeight="1">
      <c r="A23" s="99">
        <v>22</v>
      </c>
      <c r="B23" s="99" t="s">
        <v>19</v>
      </c>
      <c r="C23" s="99" t="s">
        <v>69</v>
      </c>
      <c r="D23" s="100">
        <f>Table3545[[#This Row],[انرژی 
تولیدی1814]]+Table3545[[#This Row],[انرژی 
تولیدی]]+Table3545[[#This Row],[انرژی 
تولیدی6]]+Table3545[[#This Row],[انرژی 
تولیدی7]]+Table3545[[#This Row],[انرژی 
تولیدی8]]+Table3545[[#This Row],[انرژی 
تولیدی9]]+Table3545[[#This Row],[انرژی 
تولیدی10]]</f>
        <v>27173</v>
      </c>
      <c r="E23" s="99">
        <v>48</v>
      </c>
      <c r="F23" s="99">
        <v>97654303</v>
      </c>
      <c r="G23" s="99" t="s">
        <v>162</v>
      </c>
      <c r="H23" s="99" t="s">
        <v>17</v>
      </c>
      <c r="I23" s="99" t="s">
        <v>173</v>
      </c>
      <c r="J23" s="99" t="s">
        <v>70</v>
      </c>
      <c r="K23" s="99">
        <v>7000</v>
      </c>
      <c r="L23" s="101" t="s">
        <v>248</v>
      </c>
      <c r="M23" s="97" t="s">
        <v>258</v>
      </c>
      <c r="N23" s="101">
        <v>121841</v>
      </c>
      <c r="O23" s="107">
        <v>134965.18</v>
      </c>
      <c r="P23" s="107">
        <f>Table3545[[#This Row],[قرائت
 فعلی713]]-Table3545[[#This Row],[قرائت 
قبلی612]]</f>
        <v>13124.179999999993</v>
      </c>
      <c r="Q23" s="97" t="s">
        <v>259</v>
      </c>
      <c r="R23" s="98">
        <v>192216675.44873288</v>
      </c>
      <c r="S23" s="17">
        <v>9186925.9999999963</v>
      </c>
      <c r="T23" s="97" t="s">
        <v>268</v>
      </c>
      <c r="U23" s="97" t="s">
        <v>269</v>
      </c>
      <c r="V23" s="101">
        <v>134965.18</v>
      </c>
      <c r="W23" s="107">
        <v>149014</v>
      </c>
      <c r="X23" s="107">
        <f>Table3545[[#This Row],[قرائت
 فعلی]]-Table3545[[#This Row],[قرائت 
قبلی]]</f>
        <v>14048.820000000007</v>
      </c>
      <c r="Z23" s="98"/>
      <c r="AA23" s="97" t="s">
        <v>269</v>
      </c>
      <c r="AB23" s="97" t="s">
        <v>270</v>
      </c>
      <c r="AC23" s="101"/>
      <c r="AD23" s="107"/>
      <c r="AE23" s="107">
        <f>Table3545[[#This Row],[قرائت
 فعلی5]]-Table3545[[#This Row],[قرائت 
قبلی4]]</f>
        <v>0</v>
      </c>
      <c r="AG23" s="98"/>
      <c r="AH23" s="97" t="s">
        <v>270</v>
      </c>
      <c r="AI23" s="97" t="s">
        <v>271</v>
      </c>
      <c r="AJ23" s="101"/>
      <c r="AK23" s="107"/>
      <c r="AL23" s="107">
        <f>Table3545[[#This Row],[قرائت
 فعلی6]]-Table3545[[#This Row],[قرائت 
قبلی5]]</f>
        <v>0</v>
      </c>
      <c r="AN23" s="98"/>
      <c r="AO23" s="97" t="s">
        <v>271</v>
      </c>
      <c r="AP23" s="97" t="s">
        <v>272</v>
      </c>
      <c r="AQ23" s="101"/>
      <c r="AR23" s="107"/>
      <c r="AS23" s="107">
        <f>Table3545[[#This Row],[قرائت
 فعلی7]]-Table3545[[#This Row],[قرائت 
قبلی6]]</f>
        <v>0</v>
      </c>
      <c r="AU23" s="98"/>
      <c r="AV23" s="97" t="s">
        <v>272</v>
      </c>
      <c r="AW23" s="97" t="s">
        <v>273</v>
      </c>
      <c r="AX23" s="101"/>
      <c r="AY23" s="107"/>
      <c r="AZ23" s="107">
        <f>Table3545[[#This Row],[قرائت
 فعلی8]]-Table3545[[#This Row],[قرائت 
قبلی7]]</f>
        <v>0</v>
      </c>
      <c r="BB23" s="98"/>
      <c r="BC23" s="97" t="s">
        <v>273</v>
      </c>
      <c r="BD23" s="97" t="s">
        <v>274</v>
      </c>
      <c r="BE23" s="101"/>
      <c r="BF23" s="107"/>
      <c r="BG23" s="107">
        <f>Table3545[[#This Row],[قرائت
 فعلی9]]-Table3545[[#This Row],[قرائت 
قبلی8]]</f>
        <v>0</v>
      </c>
      <c r="BI23" s="98"/>
      <c r="BJ23" s="17"/>
      <c r="BL23" s="87">
        <f>Table3545[[#This Row],[مبلغ واریزی
 به مشترک (ریال)1016]]+Table3545[[#This Row],[مبلغ واریزی
 به مشترک (ریال)]]+Table3545[[#This Row],[مبلغ واریزی
 به مشترک (ریال)8]]+Table3545[[#This Row],[مبلغ واریزی
 به مشترک (ریال)9]]+Table3545[[#This Row],[مبلغ واریزی
 به مشترک (ریال)10]]+Table3545[[#This Row],[مبلغ واریزی
 به مشترک (ریال)11]]+Table3545[[#This Row],[مبلغ واریزی
 به مشترک (ریال)12]]</f>
        <v>192216675.44873288</v>
      </c>
    </row>
    <row r="24" spans="1:64" ht="32.25" customHeight="1">
      <c r="A24" s="99">
        <v>23</v>
      </c>
      <c r="B24" s="99" t="s">
        <v>19</v>
      </c>
      <c r="C24" s="99" t="s">
        <v>71</v>
      </c>
      <c r="D24" s="100">
        <f>Table3545[[#This Row],[انرژی 
تولیدی1814]]+Table3545[[#This Row],[انرژی 
تولیدی]]+Table3545[[#This Row],[انرژی 
تولیدی6]]+Table3545[[#This Row],[انرژی 
تولیدی7]]+Table3545[[#This Row],[انرژی 
تولیدی8]]+Table3545[[#This Row],[انرژی 
تولیدی9]]+Table3545[[#This Row],[انرژی 
تولیدی10]]</f>
        <v>27106</v>
      </c>
      <c r="E24" s="99">
        <v>48</v>
      </c>
      <c r="F24" s="99">
        <v>26333250</v>
      </c>
      <c r="G24" s="99" t="s">
        <v>162</v>
      </c>
      <c r="H24" s="99" t="s">
        <v>17</v>
      </c>
      <c r="I24" s="99" t="s">
        <v>72</v>
      </c>
      <c r="J24" s="99" t="s">
        <v>70</v>
      </c>
      <c r="K24" s="99">
        <v>7000</v>
      </c>
      <c r="L24" s="101" t="s">
        <v>248</v>
      </c>
      <c r="M24" s="97" t="s">
        <v>258</v>
      </c>
      <c r="N24" s="101">
        <v>121877</v>
      </c>
      <c r="O24" s="107">
        <v>134993.16</v>
      </c>
      <c r="P24" s="107">
        <f>Table3545[[#This Row],[قرائت
 فعلی713]]-Table3545[[#This Row],[قرائت 
قبلی612]]</f>
        <v>13116.160000000003</v>
      </c>
      <c r="Q24" s="97" t="s">
        <v>259</v>
      </c>
      <c r="R24" s="98">
        <v>192099214.56835052</v>
      </c>
      <c r="S24" s="17">
        <v>9181312.0000000037</v>
      </c>
      <c r="T24" s="97" t="s">
        <v>268</v>
      </c>
      <c r="U24" s="97" t="s">
        <v>269</v>
      </c>
      <c r="V24" s="101">
        <v>134993.16</v>
      </c>
      <c r="W24" s="107">
        <v>148983</v>
      </c>
      <c r="X24" s="107">
        <f>Table3545[[#This Row],[قرائت
 فعلی]]-Table3545[[#This Row],[قرائت 
قبلی]]</f>
        <v>13989.839999999997</v>
      </c>
      <c r="Z24" s="98"/>
      <c r="AA24" s="97" t="s">
        <v>269</v>
      </c>
      <c r="AB24" s="97" t="s">
        <v>270</v>
      </c>
      <c r="AC24" s="101"/>
      <c r="AD24" s="107"/>
      <c r="AE24" s="107">
        <f>Table3545[[#This Row],[قرائت
 فعلی5]]-Table3545[[#This Row],[قرائت 
قبلی4]]</f>
        <v>0</v>
      </c>
      <c r="AG24" s="98"/>
      <c r="AH24" s="97" t="s">
        <v>270</v>
      </c>
      <c r="AI24" s="97" t="s">
        <v>271</v>
      </c>
      <c r="AJ24" s="101"/>
      <c r="AK24" s="107"/>
      <c r="AL24" s="107">
        <f>Table3545[[#This Row],[قرائت
 فعلی6]]-Table3545[[#This Row],[قرائت 
قبلی5]]</f>
        <v>0</v>
      </c>
      <c r="AN24" s="98"/>
      <c r="AO24" s="97" t="s">
        <v>271</v>
      </c>
      <c r="AP24" s="97" t="s">
        <v>272</v>
      </c>
      <c r="AQ24" s="101"/>
      <c r="AR24" s="107"/>
      <c r="AS24" s="107">
        <f>Table3545[[#This Row],[قرائت
 فعلی7]]-Table3545[[#This Row],[قرائت 
قبلی6]]</f>
        <v>0</v>
      </c>
      <c r="AU24" s="98"/>
      <c r="AV24" s="97" t="s">
        <v>272</v>
      </c>
      <c r="AW24" s="97" t="s">
        <v>273</v>
      </c>
      <c r="AX24" s="101"/>
      <c r="AY24" s="107"/>
      <c r="AZ24" s="107">
        <f>Table3545[[#This Row],[قرائت
 فعلی8]]-Table3545[[#This Row],[قرائت 
قبلی7]]</f>
        <v>0</v>
      </c>
      <c r="BB24" s="98"/>
      <c r="BC24" s="97" t="s">
        <v>273</v>
      </c>
      <c r="BD24" s="97" t="s">
        <v>274</v>
      </c>
      <c r="BE24" s="101"/>
      <c r="BF24" s="107"/>
      <c r="BG24" s="107">
        <f>Table3545[[#This Row],[قرائت
 فعلی9]]-Table3545[[#This Row],[قرائت 
قبلی8]]</f>
        <v>0</v>
      </c>
      <c r="BI24" s="98"/>
      <c r="BJ24" s="17"/>
      <c r="BL24" s="87">
        <f>Table3545[[#This Row],[مبلغ واریزی
 به مشترک (ریال)1016]]+Table3545[[#This Row],[مبلغ واریزی
 به مشترک (ریال)]]+Table3545[[#This Row],[مبلغ واریزی
 به مشترک (ریال)8]]+Table3545[[#This Row],[مبلغ واریزی
 به مشترک (ریال)9]]+Table3545[[#This Row],[مبلغ واریزی
 به مشترک (ریال)10]]+Table3545[[#This Row],[مبلغ واریزی
 به مشترک (ریال)11]]+Table3545[[#This Row],[مبلغ واریزی
 به مشترک (ریال)12]]</f>
        <v>192099214.56835052</v>
      </c>
    </row>
    <row r="25" spans="1:64" ht="32.25" customHeight="1">
      <c r="A25" s="99">
        <v>24</v>
      </c>
      <c r="B25" s="99" t="s">
        <v>19</v>
      </c>
      <c r="C25" s="99" t="s">
        <v>174</v>
      </c>
      <c r="D25" s="100">
        <f>Table3545[[#This Row],[انرژی 
تولیدی1814]]+Table3545[[#This Row],[انرژی 
تولیدی]]+Table3545[[#This Row],[انرژی 
تولیدی6]]+Table3545[[#This Row],[انرژی 
تولیدی7]]+Table3545[[#This Row],[انرژی 
تولیدی8]]+Table3545[[#This Row],[انرژی 
تولیدی9]]+Table3545[[#This Row],[انرژی 
تولیدی10]]</f>
        <v>26982</v>
      </c>
      <c r="E25" s="99">
        <v>48</v>
      </c>
      <c r="F25" s="99">
        <v>97654265</v>
      </c>
      <c r="G25" s="99" t="s">
        <v>162</v>
      </c>
      <c r="H25" s="99" t="s">
        <v>17</v>
      </c>
      <c r="I25" s="99" t="s">
        <v>73</v>
      </c>
      <c r="J25" s="99" t="s">
        <v>70</v>
      </c>
      <c r="K25" s="99">
        <v>7000</v>
      </c>
      <c r="L25" s="101" t="s">
        <v>248</v>
      </c>
      <c r="M25" s="97" t="s">
        <v>258</v>
      </c>
      <c r="N25" s="101">
        <v>121542</v>
      </c>
      <c r="O25" s="107">
        <v>134633.46</v>
      </c>
      <c r="P25" s="107">
        <f>Table3545[[#This Row],[قرائت
 فعلی713]]-Table3545[[#This Row],[قرائت 
قبلی612]]</f>
        <v>13091.459999999992</v>
      </c>
      <c r="Q25" s="97" t="s">
        <v>259</v>
      </c>
      <c r="R25" s="98">
        <v>191737458.49036419</v>
      </c>
      <c r="S25" s="17">
        <v>9164021.9999999944</v>
      </c>
      <c r="T25" s="97" t="s">
        <v>268</v>
      </c>
      <c r="U25" s="97" t="s">
        <v>269</v>
      </c>
      <c r="V25" s="101">
        <v>134633.46</v>
      </c>
      <c r="W25" s="107">
        <v>148524</v>
      </c>
      <c r="X25" s="107">
        <f>Table3545[[#This Row],[قرائت
 فعلی]]-Table3545[[#This Row],[قرائت 
قبلی]]</f>
        <v>13890.540000000008</v>
      </c>
      <c r="Z25" s="98"/>
      <c r="AA25" s="97" t="s">
        <v>269</v>
      </c>
      <c r="AB25" s="97" t="s">
        <v>270</v>
      </c>
      <c r="AC25" s="101"/>
      <c r="AD25" s="107"/>
      <c r="AE25" s="107">
        <f>Table3545[[#This Row],[قرائت
 فعلی5]]-Table3545[[#This Row],[قرائت 
قبلی4]]</f>
        <v>0</v>
      </c>
      <c r="AG25" s="98"/>
      <c r="AH25" s="97" t="s">
        <v>270</v>
      </c>
      <c r="AI25" s="97" t="s">
        <v>271</v>
      </c>
      <c r="AJ25" s="101"/>
      <c r="AK25" s="107"/>
      <c r="AL25" s="107">
        <f>Table3545[[#This Row],[قرائت
 فعلی6]]-Table3545[[#This Row],[قرائت 
قبلی5]]</f>
        <v>0</v>
      </c>
      <c r="AN25" s="98"/>
      <c r="AO25" s="97" t="s">
        <v>271</v>
      </c>
      <c r="AP25" s="97" t="s">
        <v>272</v>
      </c>
      <c r="AQ25" s="101"/>
      <c r="AR25" s="107"/>
      <c r="AS25" s="107">
        <f>Table3545[[#This Row],[قرائت
 فعلی7]]-Table3545[[#This Row],[قرائت 
قبلی6]]</f>
        <v>0</v>
      </c>
      <c r="AU25" s="98"/>
      <c r="AV25" s="97" t="s">
        <v>272</v>
      </c>
      <c r="AW25" s="97" t="s">
        <v>273</v>
      </c>
      <c r="AX25" s="101"/>
      <c r="AY25" s="107"/>
      <c r="AZ25" s="107">
        <f>Table3545[[#This Row],[قرائت
 فعلی8]]-Table3545[[#This Row],[قرائت 
قبلی7]]</f>
        <v>0</v>
      </c>
      <c r="BB25" s="98"/>
      <c r="BC25" s="97" t="s">
        <v>273</v>
      </c>
      <c r="BD25" s="97" t="s">
        <v>274</v>
      </c>
      <c r="BE25" s="101"/>
      <c r="BF25" s="107"/>
      <c r="BG25" s="107">
        <f>Table3545[[#This Row],[قرائت
 فعلی9]]-Table3545[[#This Row],[قرائت 
قبلی8]]</f>
        <v>0</v>
      </c>
      <c r="BI25" s="98"/>
      <c r="BJ25" s="17"/>
      <c r="BL25" s="87">
        <f>Table3545[[#This Row],[مبلغ واریزی
 به مشترک (ریال)1016]]+Table3545[[#This Row],[مبلغ واریزی
 به مشترک (ریال)]]+Table3545[[#This Row],[مبلغ واریزی
 به مشترک (ریال)8]]+Table3545[[#This Row],[مبلغ واریزی
 به مشترک (ریال)9]]+Table3545[[#This Row],[مبلغ واریزی
 به مشترک (ریال)10]]+Table3545[[#This Row],[مبلغ واریزی
 به مشترک (ریال)11]]+Table3545[[#This Row],[مبلغ واریزی
 به مشترک (ریال)12]]</f>
        <v>191737458.49036419</v>
      </c>
    </row>
    <row r="26" spans="1:64" ht="32.25" customHeight="1">
      <c r="A26" s="99">
        <v>25</v>
      </c>
      <c r="B26" s="99" t="s">
        <v>19</v>
      </c>
      <c r="C26" s="99" t="s">
        <v>175</v>
      </c>
      <c r="D26" s="100">
        <f>Table3545[[#This Row],[انرژی 
تولیدی1814]]+Table3545[[#This Row],[انرژی 
تولیدی]]+Table3545[[#This Row],[انرژی 
تولیدی6]]+Table3545[[#This Row],[انرژی 
تولیدی7]]+Table3545[[#This Row],[انرژی 
تولیدی8]]+Table3545[[#This Row],[انرژی 
تولیدی9]]+Table3545[[#This Row],[انرژی 
تولیدی10]]</f>
        <v>47452</v>
      </c>
      <c r="E26" s="99">
        <v>89</v>
      </c>
      <c r="F26" s="99">
        <v>98822790</v>
      </c>
      <c r="G26" s="99" t="s">
        <v>162</v>
      </c>
      <c r="H26" s="99" t="s">
        <v>17</v>
      </c>
      <c r="I26" s="99" t="s">
        <v>74</v>
      </c>
      <c r="J26" s="99" t="s">
        <v>70</v>
      </c>
      <c r="K26" s="99">
        <v>7000</v>
      </c>
      <c r="L26" s="101" t="s">
        <v>248</v>
      </c>
      <c r="M26" s="97" t="s">
        <v>258</v>
      </c>
      <c r="N26" s="101">
        <v>188671</v>
      </c>
      <c r="O26" s="107">
        <v>211840.23</v>
      </c>
      <c r="P26" s="107">
        <f>Table3545[[#This Row],[قرائت
 فعلی713]]-Table3545[[#This Row],[قرائت 
قبلی612]]</f>
        <v>23169.23000000001</v>
      </c>
      <c r="Q26" s="97" t="s">
        <v>259</v>
      </c>
      <c r="R26" s="98">
        <v>339336428.12785631</v>
      </c>
      <c r="S26" s="17">
        <v>16218461.000000007</v>
      </c>
      <c r="T26" s="97" t="s">
        <v>268</v>
      </c>
      <c r="U26" s="97" t="s">
        <v>269</v>
      </c>
      <c r="V26" s="101">
        <v>211840.23</v>
      </c>
      <c r="W26" s="107">
        <v>236123</v>
      </c>
      <c r="X26" s="107">
        <f>Table3545[[#This Row],[قرائت
 فعلی]]-Table3545[[#This Row],[قرائت 
قبلی]]</f>
        <v>24282.76999999999</v>
      </c>
      <c r="Z26" s="98"/>
      <c r="AA26" s="97" t="s">
        <v>269</v>
      </c>
      <c r="AB26" s="97" t="s">
        <v>270</v>
      </c>
      <c r="AC26" s="101"/>
      <c r="AD26" s="107"/>
      <c r="AE26" s="107">
        <f>Table3545[[#This Row],[قرائت
 فعلی5]]-Table3545[[#This Row],[قرائت 
قبلی4]]</f>
        <v>0</v>
      </c>
      <c r="AG26" s="98"/>
      <c r="AH26" s="97" t="s">
        <v>270</v>
      </c>
      <c r="AI26" s="97" t="s">
        <v>271</v>
      </c>
      <c r="AJ26" s="101"/>
      <c r="AK26" s="107"/>
      <c r="AL26" s="107">
        <f>Table3545[[#This Row],[قرائت
 فعلی6]]-Table3545[[#This Row],[قرائت 
قبلی5]]</f>
        <v>0</v>
      </c>
      <c r="AN26" s="98"/>
      <c r="AO26" s="97" t="s">
        <v>271</v>
      </c>
      <c r="AP26" s="97" t="s">
        <v>272</v>
      </c>
      <c r="AQ26" s="101"/>
      <c r="AR26" s="107"/>
      <c r="AS26" s="107">
        <f>Table3545[[#This Row],[قرائت
 فعلی7]]-Table3545[[#This Row],[قرائت 
قبلی6]]</f>
        <v>0</v>
      </c>
      <c r="AU26" s="98"/>
      <c r="AV26" s="97" t="s">
        <v>272</v>
      </c>
      <c r="AW26" s="97" t="s">
        <v>273</v>
      </c>
      <c r="AX26" s="101"/>
      <c r="AY26" s="107"/>
      <c r="AZ26" s="107">
        <f>Table3545[[#This Row],[قرائت
 فعلی8]]-Table3545[[#This Row],[قرائت 
قبلی7]]</f>
        <v>0</v>
      </c>
      <c r="BB26" s="98"/>
      <c r="BC26" s="97" t="s">
        <v>273</v>
      </c>
      <c r="BD26" s="97" t="s">
        <v>274</v>
      </c>
      <c r="BE26" s="101"/>
      <c r="BF26" s="107"/>
      <c r="BG26" s="107">
        <f>Table3545[[#This Row],[قرائت
 فعلی9]]-Table3545[[#This Row],[قرائت 
قبلی8]]</f>
        <v>0</v>
      </c>
      <c r="BI26" s="98"/>
      <c r="BJ26" s="17"/>
      <c r="BL26" s="87">
        <f>Table3545[[#This Row],[مبلغ واریزی
 به مشترک (ریال)1016]]+Table3545[[#This Row],[مبلغ واریزی
 به مشترک (ریال)]]+Table3545[[#This Row],[مبلغ واریزی
 به مشترک (ریال)8]]+Table3545[[#This Row],[مبلغ واریزی
 به مشترک (ریال)9]]+Table3545[[#This Row],[مبلغ واریزی
 به مشترک (ریال)10]]+Table3545[[#This Row],[مبلغ واریزی
 به مشترک (ریال)11]]+Table3545[[#This Row],[مبلغ واریزی
 به مشترک (ریال)12]]</f>
        <v>339336428.12785631</v>
      </c>
    </row>
    <row r="27" spans="1:64" ht="32.25" customHeight="1">
      <c r="A27" s="99">
        <v>26</v>
      </c>
      <c r="B27" s="99" t="s">
        <v>19</v>
      </c>
      <c r="C27" s="99" t="s">
        <v>194</v>
      </c>
      <c r="D27" s="100">
        <f>Table3545[[#This Row],[انرژی 
تولیدی1814]]+Table3545[[#This Row],[انرژی 
تولیدی]]+Table3545[[#This Row],[انرژی 
تولیدی6]]+Table3545[[#This Row],[انرژی 
تولیدی7]]+Table3545[[#This Row],[انرژی 
تولیدی8]]+Table3545[[#This Row],[انرژی 
تولیدی9]]+Table3545[[#This Row],[انرژی 
تولیدی10]]</f>
        <v>48218</v>
      </c>
      <c r="E27" s="99">
        <v>100</v>
      </c>
      <c r="F27" s="99">
        <v>10873449</v>
      </c>
      <c r="G27" s="99" t="s">
        <v>153</v>
      </c>
      <c r="H27" s="99" t="s">
        <v>196</v>
      </c>
      <c r="I27" s="99" t="s">
        <v>199</v>
      </c>
      <c r="J27" s="99" t="s">
        <v>187</v>
      </c>
      <c r="K27" s="99">
        <v>7000</v>
      </c>
      <c r="L27" s="101" t="s">
        <v>248</v>
      </c>
      <c r="M27" s="97" t="s">
        <v>258</v>
      </c>
      <c r="N27" s="101">
        <v>152239</v>
      </c>
      <c r="O27" s="107">
        <v>175904.84</v>
      </c>
      <c r="P27" s="107">
        <f>Table3545[[#This Row],[قرائت
 فعلی713]]-Table3545[[#This Row],[قرائت 
قبلی612]]</f>
        <v>23665.839999999997</v>
      </c>
      <c r="Q27" s="97" t="s">
        <v>259</v>
      </c>
      <c r="R27" s="98">
        <v>243547025.25875112</v>
      </c>
      <c r="S27" s="17">
        <v>16566087.999999998</v>
      </c>
      <c r="T27" s="97" t="s">
        <v>268</v>
      </c>
      <c r="U27" s="97" t="s">
        <v>269</v>
      </c>
      <c r="V27" s="101">
        <v>175904.84</v>
      </c>
      <c r="W27" s="107">
        <v>200457</v>
      </c>
      <c r="X27" s="107">
        <f>Table3545[[#This Row],[قرائت
 فعلی]]-Table3545[[#This Row],[قرائت 
قبلی]]</f>
        <v>24552.160000000003</v>
      </c>
      <c r="Z27" s="98"/>
      <c r="AA27" s="97" t="s">
        <v>269</v>
      </c>
      <c r="AB27" s="97" t="s">
        <v>270</v>
      </c>
      <c r="AC27" s="101"/>
      <c r="AD27" s="107"/>
      <c r="AE27" s="107">
        <f>Table3545[[#This Row],[قرائت
 فعلی5]]-Table3545[[#This Row],[قرائت 
قبلی4]]</f>
        <v>0</v>
      </c>
      <c r="AG27" s="98"/>
      <c r="AH27" s="97" t="s">
        <v>270</v>
      </c>
      <c r="AI27" s="97" t="s">
        <v>271</v>
      </c>
      <c r="AJ27" s="101"/>
      <c r="AK27" s="107"/>
      <c r="AL27" s="107">
        <f>Table3545[[#This Row],[قرائت
 فعلی6]]-Table3545[[#This Row],[قرائت 
قبلی5]]</f>
        <v>0</v>
      </c>
      <c r="AN27" s="98"/>
      <c r="AO27" s="97" t="s">
        <v>271</v>
      </c>
      <c r="AP27" s="97" t="s">
        <v>272</v>
      </c>
      <c r="AQ27" s="101"/>
      <c r="AR27" s="107"/>
      <c r="AS27" s="107">
        <f>Table3545[[#This Row],[قرائت
 فعلی7]]-Table3545[[#This Row],[قرائت 
قبلی6]]</f>
        <v>0</v>
      </c>
      <c r="AU27" s="98"/>
      <c r="AV27" s="97" t="s">
        <v>272</v>
      </c>
      <c r="AW27" s="97" t="s">
        <v>273</v>
      </c>
      <c r="AX27" s="101"/>
      <c r="AY27" s="107"/>
      <c r="AZ27" s="107">
        <f>Table3545[[#This Row],[قرائت
 فعلی8]]-Table3545[[#This Row],[قرائت 
قبلی7]]</f>
        <v>0</v>
      </c>
      <c r="BB27" s="98"/>
      <c r="BC27" s="97" t="s">
        <v>273</v>
      </c>
      <c r="BD27" s="97" t="s">
        <v>274</v>
      </c>
      <c r="BE27" s="101"/>
      <c r="BF27" s="107"/>
      <c r="BG27" s="107">
        <f>Table3545[[#This Row],[قرائت
 فعلی9]]-Table3545[[#This Row],[قرائت 
قبلی8]]</f>
        <v>0</v>
      </c>
      <c r="BI27" s="98"/>
      <c r="BJ27" s="17"/>
      <c r="BL27" s="87">
        <f>Table3545[[#This Row],[مبلغ واریزی
 به مشترک (ریال)1016]]+Table3545[[#This Row],[مبلغ واریزی
 به مشترک (ریال)]]+Table3545[[#This Row],[مبلغ واریزی
 به مشترک (ریال)8]]+Table3545[[#This Row],[مبلغ واریزی
 به مشترک (ریال)9]]+Table3545[[#This Row],[مبلغ واریزی
 به مشترک (ریال)10]]+Table3545[[#This Row],[مبلغ واریزی
 به مشترک (ریال)11]]+Table3545[[#This Row],[مبلغ واریزی
 به مشترک (ریال)12]]</f>
        <v>243547025.25875112</v>
      </c>
    </row>
    <row r="28" spans="1:64" ht="32.25" customHeight="1">
      <c r="A28" s="99">
        <v>27</v>
      </c>
      <c r="B28" s="99" t="s">
        <v>204</v>
      </c>
      <c r="C28" s="99" t="s">
        <v>192</v>
      </c>
      <c r="D28" s="100">
        <f>Table3545[[#This Row],[انرژی 
تولیدی1814]]+Table3545[[#This Row],[انرژی 
تولیدی]]+Table3545[[#This Row],[انرژی 
تولیدی6]]+Table3545[[#This Row],[انرژی 
تولیدی7]]+Table3545[[#This Row],[انرژی 
تولیدی8]]+Table3545[[#This Row],[انرژی 
تولیدی9]]+Table3545[[#This Row],[انرژی 
تولیدی10]]</f>
        <v>3076</v>
      </c>
      <c r="E28" s="99">
        <v>5</v>
      </c>
      <c r="F28" s="99">
        <v>11003680</v>
      </c>
      <c r="G28" s="99" t="s">
        <v>153</v>
      </c>
      <c r="H28" s="99" t="s">
        <v>195</v>
      </c>
      <c r="I28" s="99" t="s">
        <v>198</v>
      </c>
      <c r="J28" s="99" t="s">
        <v>197</v>
      </c>
      <c r="K28" s="99">
        <v>8000</v>
      </c>
      <c r="L28" s="101" t="s">
        <v>248</v>
      </c>
      <c r="M28" s="97" t="s">
        <v>258</v>
      </c>
      <c r="N28" s="101">
        <v>10209</v>
      </c>
      <c r="O28" s="107">
        <v>11717.255999999999</v>
      </c>
      <c r="P28" s="107">
        <f>Table3545[[#This Row],[قرائت
 فعلی713]]-Table3545[[#This Row],[قرائت 
قبلی612]]</f>
        <v>1508.2559999999994</v>
      </c>
      <c r="Q28" s="97" t="s">
        <v>259</v>
      </c>
      <c r="R28" s="98">
        <v>19404738.581972811</v>
      </c>
      <c r="S28" s="17">
        <v>1206604.7999999996</v>
      </c>
      <c r="T28" s="97" t="s">
        <v>268</v>
      </c>
      <c r="U28" s="97" t="s">
        <v>269</v>
      </c>
      <c r="V28" s="101">
        <v>11717.255999999999</v>
      </c>
      <c r="W28" s="107">
        <v>13285</v>
      </c>
      <c r="X28" s="107">
        <f>Table3545[[#This Row],[قرائت
 فعلی]]-Table3545[[#This Row],[قرائت 
قبلی]]</f>
        <v>1567.7440000000006</v>
      </c>
      <c r="Z28" s="98"/>
      <c r="AA28" s="97" t="s">
        <v>269</v>
      </c>
      <c r="AB28" s="97" t="s">
        <v>270</v>
      </c>
      <c r="AC28" s="101"/>
      <c r="AD28" s="107"/>
      <c r="AE28" s="107">
        <f>Table3545[[#This Row],[قرائت
 فعلی5]]-Table3545[[#This Row],[قرائت 
قبلی4]]</f>
        <v>0</v>
      </c>
      <c r="AG28" s="98"/>
      <c r="AH28" s="97" t="s">
        <v>270</v>
      </c>
      <c r="AI28" s="97" t="s">
        <v>271</v>
      </c>
      <c r="AJ28" s="101"/>
      <c r="AK28" s="107"/>
      <c r="AL28" s="107">
        <f>Table3545[[#This Row],[قرائت
 فعلی6]]-Table3545[[#This Row],[قرائت 
قبلی5]]</f>
        <v>0</v>
      </c>
      <c r="AN28" s="98"/>
      <c r="AO28" s="97" t="s">
        <v>271</v>
      </c>
      <c r="AP28" s="97" t="s">
        <v>272</v>
      </c>
      <c r="AQ28" s="101"/>
      <c r="AR28" s="107"/>
      <c r="AS28" s="107">
        <f>Table3545[[#This Row],[قرائت
 فعلی7]]-Table3545[[#This Row],[قرائت 
قبلی6]]</f>
        <v>0</v>
      </c>
      <c r="AU28" s="98"/>
      <c r="AV28" s="97" t="s">
        <v>272</v>
      </c>
      <c r="AW28" s="97" t="s">
        <v>273</v>
      </c>
      <c r="AX28" s="101"/>
      <c r="AY28" s="107"/>
      <c r="AZ28" s="107">
        <f>Table3545[[#This Row],[قرائت
 فعلی8]]-Table3545[[#This Row],[قرائت 
قبلی7]]</f>
        <v>0</v>
      </c>
      <c r="BB28" s="98"/>
      <c r="BC28" s="97" t="s">
        <v>273</v>
      </c>
      <c r="BD28" s="97" t="s">
        <v>274</v>
      </c>
      <c r="BE28" s="101"/>
      <c r="BF28" s="107"/>
      <c r="BG28" s="107">
        <f>Table3545[[#This Row],[قرائت
 فعلی9]]-Table3545[[#This Row],[قرائت 
قبلی8]]</f>
        <v>0</v>
      </c>
      <c r="BI28" s="98"/>
      <c r="BJ28" s="17"/>
      <c r="BL28" s="87">
        <f>Table3545[[#This Row],[مبلغ واریزی
 به مشترک (ریال)1016]]+Table3545[[#This Row],[مبلغ واریزی
 به مشترک (ریال)]]+Table3545[[#This Row],[مبلغ واریزی
 به مشترک (ریال)8]]+Table3545[[#This Row],[مبلغ واریزی
 به مشترک (ریال)9]]+Table3545[[#This Row],[مبلغ واریزی
 به مشترک (ریال)10]]+Table3545[[#This Row],[مبلغ واریزی
 به مشترک (ریال)11]]+Table3545[[#This Row],[مبلغ واریزی
 به مشترک (ریال)12]]</f>
        <v>19404738.581972811</v>
      </c>
    </row>
    <row r="29" spans="1:64" ht="32.25" customHeight="1">
      <c r="A29" s="99">
        <v>28</v>
      </c>
      <c r="B29" s="99" t="s">
        <v>204</v>
      </c>
      <c r="C29" s="99" t="s">
        <v>192</v>
      </c>
      <c r="D29" s="100">
        <f>Table3545[[#This Row],[انرژی 
تولیدی1814]]+Table3545[[#This Row],[انرژی 
تولیدی]]+Table3545[[#This Row],[انرژی 
تولیدی6]]+Table3545[[#This Row],[انرژی 
تولیدی7]]+Table3545[[#This Row],[انرژی 
تولیدی8]]+Table3545[[#This Row],[انرژی 
تولیدی9]]+Table3545[[#This Row],[انرژی 
تولیدی10]]</f>
        <v>2858</v>
      </c>
      <c r="E29" s="99">
        <v>5</v>
      </c>
      <c r="F29" s="99">
        <v>11003593</v>
      </c>
      <c r="G29" s="99" t="s">
        <v>153</v>
      </c>
      <c r="H29" s="99" t="s">
        <v>195</v>
      </c>
      <c r="I29" s="99" t="s">
        <v>198</v>
      </c>
      <c r="J29" s="99" t="s">
        <v>197</v>
      </c>
      <c r="K29" s="99">
        <v>8000</v>
      </c>
      <c r="L29" s="101" t="s">
        <v>248</v>
      </c>
      <c r="M29" s="97" t="s">
        <v>258</v>
      </c>
      <c r="N29" s="101">
        <v>9223</v>
      </c>
      <c r="O29" s="107">
        <v>10617.785</v>
      </c>
      <c r="P29" s="107">
        <f>Table3545[[#This Row],[قرائت
 فعلی713]]-Table3545[[#This Row],[قرائت 
قبلی612]]</f>
        <v>1394.7849999999999</v>
      </c>
      <c r="Q29" s="97" t="s">
        <v>259</v>
      </c>
      <c r="R29" s="98">
        <v>17944857.042210974</v>
      </c>
      <c r="S29" s="17">
        <v>1115827.9999999998</v>
      </c>
      <c r="T29" s="97" t="s">
        <v>268</v>
      </c>
      <c r="U29" s="97" t="s">
        <v>269</v>
      </c>
      <c r="V29" s="101">
        <v>10617.785</v>
      </c>
      <c r="W29" s="107">
        <v>12081</v>
      </c>
      <c r="X29" s="107">
        <f>Table3545[[#This Row],[قرائت
 فعلی]]-Table3545[[#This Row],[قرائت 
قبلی]]</f>
        <v>1463.2150000000001</v>
      </c>
      <c r="Z29" s="98"/>
      <c r="AA29" s="97" t="s">
        <v>269</v>
      </c>
      <c r="AB29" s="97" t="s">
        <v>270</v>
      </c>
      <c r="AC29" s="101"/>
      <c r="AD29" s="107"/>
      <c r="AE29" s="107">
        <f>Table3545[[#This Row],[قرائت
 فعلی5]]-Table3545[[#This Row],[قرائت 
قبلی4]]</f>
        <v>0</v>
      </c>
      <c r="AG29" s="98"/>
      <c r="AH29" s="97" t="s">
        <v>270</v>
      </c>
      <c r="AI29" s="97" t="s">
        <v>271</v>
      </c>
      <c r="AJ29" s="101"/>
      <c r="AK29" s="107"/>
      <c r="AL29" s="107">
        <f>Table3545[[#This Row],[قرائت
 فعلی6]]-Table3545[[#This Row],[قرائت 
قبلی5]]</f>
        <v>0</v>
      </c>
      <c r="AN29" s="98"/>
      <c r="AO29" s="97" t="s">
        <v>271</v>
      </c>
      <c r="AP29" s="97" t="s">
        <v>272</v>
      </c>
      <c r="AQ29" s="101"/>
      <c r="AR29" s="107"/>
      <c r="AS29" s="107">
        <f>Table3545[[#This Row],[قرائت
 فعلی7]]-Table3545[[#This Row],[قرائت 
قبلی6]]</f>
        <v>0</v>
      </c>
      <c r="AU29" s="98"/>
      <c r="AV29" s="97" t="s">
        <v>272</v>
      </c>
      <c r="AW29" s="97" t="s">
        <v>273</v>
      </c>
      <c r="AX29" s="101"/>
      <c r="AY29" s="107"/>
      <c r="AZ29" s="107">
        <f>Table3545[[#This Row],[قرائت
 فعلی8]]-Table3545[[#This Row],[قرائت 
قبلی7]]</f>
        <v>0</v>
      </c>
      <c r="BB29" s="98"/>
      <c r="BC29" s="97" t="s">
        <v>273</v>
      </c>
      <c r="BD29" s="97" t="s">
        <v>274</v>
      </c>
      <c r="BE29" s="101"/>
      <c r="BF29" s="107"/>
      <c r="BG29" s="107">
        <f>Table3545[[#This Row],[قرائت
 فعلی9]]-Table3545[[#This Row],[قرائت 
قبلی8]]</f>
        <v>0</v>
      </c>
      <c r="BI29" s="98"/>
      <c r="BJ29" s="17"/>
      <c r="BL29" s="87">
        <f>Table3545[[#This Row],[مبلغ واریزی
 به مشترک (ریال)1016]]+Table3545[[#This Row],[مبلغ واریزی
 به مشترک (ریال)]]+Table3545[[#This Row],[مبلغ واریزی
 به مشترک (ریال)8]]+Table3545[[#This Row],[مبلغ واریزی
 به مشترک (ریال)9]]+Table3545[[#This Row],[مبلغ واریزی
 به مشترک (ریال)10]]+Table3545[[#This Row],[مبلغ واریزی
 به مشترک (ریال)11]]+Table3545[[#This Row],[مبلغ واریزی
 به مشترک (ریال)12]]</f>
        <v>17944857.042210974</v>
      </c>
    </row>
    <row r="30" spans="1:64" ht="32.25" customHeight="1">
      <c r="A30" s="99">
        <v>29</v>
      </c>
      <c r="B30" s="99" t="s">
        <v>204</v>
      </c>
      <c r="C30" s="99" t="s">
        <v>205</v>
      </c>
      <c r="D30" s="100">
        <f>Table3545[[#This Row],[انرژی 
تولیدی1814]]+Table3545[[#This Row],[انرژی 
تولیدی]]+Table3545[[#This Row],[انرژی 
تولیدی6]]+Table3545[[#This Row],[انرژی 
تولیدی7]]+Table3545[[#This Row],[انرژی 
تولیدی8]]+Table3545[[#This Row],[انرژی 
تولیدی9]]+Table3545[[#This Row],[انرژی 
تولیدی10]]</f>
        <v>1610</v>
      </c>
      <c r="E30" s="99">
        <v>5</v>
      </c>
      <c r="F30" s="99">
        <v>11151181</v>
      </c>
      <c r="G30" s="99" t="s">
        <v>209</v>
      </c>
      <c r="H30" s="99" t="s">
        <v>212</v>
      </c>
      <c r="I30" s="99" t="s">
        <v>210</v>
      </c>
      <c r="J30" s="99" t="s">
        <v>211</v>
      </c>
      <c r="K30" s="99">
        <v>8000</v>
      </c>
      <c r="L30" s="101" t="s">
        <v>248</v>
      </c>
      <c r="M30" s="97" t="s">
        <v>258</v>
      </c>
      <c r="N30" s="101">
        <v>8056</v>
      </c>
      <c r="O30" s="107">
        <v>8687.6669999999995</v>
      </c>
      <c r="P30" s="107">
        <f>Table3545[[#This Row],[قرائت
 فعلی713]]-Table3545[[#This Row],[قرائت 
قبلی612]]</f>
        <v>631.66699999999946</v>
      </c>
      <c r="Q30" s="97" t="s">
        <v>259</v>
      </c>
      <c r="R30" s="98">
        <v>7095577.6249163989</v>
      </c>
      <c r="S30" s="17">
        <v>505333.59999999957</v>
      </c>
      <c r="T30" s="97" t="s">
        <v>268</v>
      </c>
      <c r="U30" s="97" t="s">
        <v>269</v>
      </c>
      <c r="V30" s="101">
        <v>8687.6669999999995</v>
      </c>
      <c r="W30" s="107">
        <v>9666</v>
      </c>
      <c r="X30" s="107">
        <f>Table3545[[#This Row],[قرائت
 فعلی]]-Table3545[[#This Row],[قرائت 
قبلی]]</f>
        <v>978.33300000000054</v>
      </c>
      <c r="Z30" s="98"/>
      <c r="AA30" s="97" t="s">
        <v>269</v>
      </c>
      <c r="AB30" s="97" t="s">
        <v>270</v>
      </c>
      <c r="AC30" s="101"/>
      <c r="AD30" s="107"/>
      <c r="AE30" s="107">
        <f>Table3545[[#This Row],[قرائت
 فعلی5]]-Table3545[[#This Row],[قرائت 
قبلی4]]</f>
        <v>0</v>
      </c>
      <c r="AG30" s="98"/>
      <c r="AH30" s="97" t="s">
        <v>270</v>
      </c>
      <c r="AI30" s="97" t="s">
        <v>271</v>
      </c>
      <c r="AJ30" s="101"/>
      <c r="AK30" s="107"/>
      <c r="AL30" s="107">
        <f>Table3545[[#This Row],[قرائت
 فعلی6]]-Table3545[[#This Row],[قرائت 
قبلی5]]</f>
        <v>0</v>
      </c>
      <c r="AN30" s="98"/>
      <c r="AO30" s="97" t="s">
        <v>271</v>
      </c>
      <c r="AP30" s="97" t="s">
        <v>272</v>
      </c>
      <c r="AQ30" s="101"/>
      <c r="AR30" s="107"/>
      <c r="AS30" s="107">
        <f>Table3545[[#This Row],[قرائت
 فعلی7]]-Table3545[[#This Row],[قرائت 
قبلی6]]</f>
        <v>0</v>
      </c>
      <c r="AU30" s="98"/>
      <c r="AV30" s="97" t="s">
        <v>272</v>
      </c>
      <c r="AW30" s="97" t="s">
        <v>273</v>
      </c>
      <c r="AX30" s="101"/>
      <c r="AY30" s="107"/>
      <c r="AZ30" s="107">
        <f>Table3545[[#This Row],[قرائت
 فعلی8]]-Table3545[[#This Row],[قرائت 
قبلی7]]</f>
        <v>0</v>
      </c>
      <c r="BB30" s="98"/>
      <c r="BC30" s="97" t="s">
        <v>273</v>
      </c>
      <c r="BD30" s="97" t="s">
        <v>274</v>
      </c>
      <c r="BE30" s="101"/>
      <c r="BF30" s="107"/>
      <c r="BG30" s="107">
        <f>Table3545[[#This Row],[قرائت
 فعلی9]]-Table3545[[#This Row],[قرائت 
قبلی8]]</f>
        <v>0</v>
      </c>
      <c r="BI30" s="98"/>
      <c r="BJ30" s="17"/>
      <c r="BL30" s="87">
        <f>Table3545[[#This Row],[مبلغ واریزی
 به مشترک (ریال)1016]]+Table3545[[#This Row],[مبلغ واریزی
 به مشترک (ریال)]]+Table3545[[#This Row],[مبلغ واریزی
 به مشترک (ریال)8]]+Table3545[[#This Row],[مبلغ واریزی
 به مشترک (ریال)9]]+Table3545[[#This Row],[مبلغ واریزی
 به مشترک (ریال)10]]+Table3545[[#This Row],[مبلغ واریزی
 به مشترک (ریال)11]]+Table3545[[#This Row],[مبلغ واریزی
 به مشترک (ریال)12]]</f>
        <v>7095577.6249163989</v>
      </c>
    </row>
    <row r="31" spans="1:64" ht="32.25" customHeight="1">
      <c r="A31" s="99">
        <v>30</v>
      </c>
      <c r="B31" s="99" t="s">
        <v>204</v>
      </c>
      <c r="C31" s="99" t="s">
        <v>236</v>
      </c>
      <c r="D31" s="100">
        <f>Table3545[[#This Row],[انرژی 
تولیدی1814]]+Table3545[[#This Row],[انرژی 
تولیدی]]+Table3545[[#This Row],[انرژی 
تولیدی6]]+Table3545[[#This Row],[انرژی 
تولیدی7]]+Table3545[[#This Row],[انرژی 
تولیدی8]]+Table3545[[#This Row],[انرژی 
تولیدی9]]+Table3545[[#This Row],[انرژی 
تولیدی10]]</f>
        <v>9450</v>
      </c>
      <c r="E31" s="99">
        <v>20</v>
      </c>
      <c r="F31" s="99">
        <v>24607999</v>
      </c>
      <c r="G31" s="99" t="s">
        <v>170</v>
      </c>
      <c r="H31" s="99" t="s">
        <v>228</v>
      </c>
      <c r="I31" s="99" t="s">
        <v>238</v>
      </c>
      <c r="J31" s="99" t="s">
        <v>237</v>
      </c>
      <c r="K31" s="99">
        <v>8000</v>
      </c>
      <c r="L31" s="101" t="s">
        <v>248</v>
      </c>
      <c r="M31" s="97" t="s">
        <v>258</v>
      </c>
      <c r="N31" s="101">
        <v>20267</v>
      </c>
      <c r="O31" s="101">
        <v>24621</v>
      </c>
      <c r="P31" s="107">
        <f>Table3545[[#This Row],[قرائت
 فعلی713]]-Table3545[[#This Row],[قرائت 
قبلی612]]</f>
        <v>4354</v>
      </c>
      <c r="Q31" s="97" t="s">
        <v>259</v>
      </c>
      <c r="R31" s="98">
        <v>41274656.905439377</v>
      </c>
      <c r="S31" s="17">
        <v>3483200</v>
      </c>
      <c r="T31" s="97" t="s">
        <v>268</v>
      </c>
      <c r="U31" s="97" t="s">
        <v>269</v>
      </c>
      <c r="V31" s="101">
        <v>24621</v>
      </c>
      <c r="W31" s="101">
        <v>29717</v>
      </c>
      <c r="X31" s="107">
        <f>Table3545[[#This Row],[قرائت
 فعلی]]-Table3545[[#This Row],[قرائت 
قبلی]]</f>
        <v>5096</v>
      </c>
      <c r="Z31" s="98"/>
      <c r="AA31" s="97" t="s">
        <v>269</v>
      </c>
      <c r="AB31" s="97" t="s">
        <v>270</v>
      </c>
      <c r="AC31" s="101"/>
      <c r="AD31" s="101"/>
      <c r="AE31" s="107">
        <f>Table3545[[#This Row],[قرائت
 فعلی5]]-Table3545[[#This Row],[قرائت 
قبلی4]]</f>
        <v>0</v>
      </c>
      <c r="AG31" s="98"/>
      <c r="AH31" s="97" t="s">
        <v>270</v>
      </c>
      <c r="AI31" s="97" t="s">
        <v>271</v>
      </c>
      <c r="AJ31" s="101"/>
      <c r="AK31" s="101"/>
      <c r="AL31" s="107">
        <f>Table3545[[#This Row],[قرائت
 فعلی6]]-Table3545[[#This Row],[قرائت 
قبلی5]]</f>
        <v>0</v>
      </c>
      <c r="AN31" s="98"/>
      <c r="AO31" s="97" t="s">
        <v>271</v>
      </c>
      <c r="AP31" s="97" t="s">
        <v>272</v>
      </c>
      <c r="AQ31" s="101"/>
      <c r="AR31" s="101"/>
      <c r="AS31" s="107">
        <f>Table3545[[#This Row],[قرائت
 فعلی7]]-Table3545[[#This Row],[قرائت 
قبلی6]]</f>
        <v>0</v>
      </c>
      <c r="AU31" s="98"/>
      <c r="AV31" s="97" t="s">
        <v>272</v>
      </c>
      <c r="AW31" s="97" t="s">
        <v>273</v>
      </c>
      <c r="AX31" s="101"/>
      <c r="AY31" s="101"/>
      <c r="AZ31" s="107">
        <f>Table3545[[#This Row],[قرائت
 فعلی8]]-Table3545[[#This Row],[قرائت 
قبلی7]]</f>
        <v>0</v>
      </c>
      <c r="BB31" s="98"/>
      <c r="BC31" s="97" t="s">
        <v>273</v>
      </c>
      <c r="BD31" s="97" t="s">
        <v>274</v>
      </c>
      <c r="BE31" s="101"/>
      <c r="BF31" s="101"/>
      <c r="BG31" s="107">
        <f>Table3545[[#This Row],[قرائت
 فعلی9]]-Table3545[[#This Row],[قرائت 
قبلی8]]</f>
        <v>0</v>
      </c>
      <c r="BI31" s="98"/>
      <c r="BJ31" s="17"/>
      <c r="BL31" s="87">
        <f>Table3545[[#This Row],[مبلغ واریزی
 به مشترک (ریال)1016]]+Table3545[[#This Row],[مبلغ واریزی
 به مشترک (ریال)]]+Table3545[[#This Row],[مبلغ واریزی
 به مشترک (ریال)8]]+Table3545[[#This Row],[مبلغ واریزی
 به مشترک (ریال)9]]+Table3545[[#This Row],[مبلغ واریزی
 به مشترک (ریال)10]]+Table3545[[#This Row],[مبلغ واریزی
 به مشترک (ریال)11]]+Table3545[[#This Row],[مبلغ واریزی
 به مشترک (ریال)12]]</f>
        <v>41274656.905439377</v>
      </c>
    </row>
    <row r="32" spans="1:64" ht="32.25" customHeight="1">
      <c r="A32" s="99">
        <v>31</v>
      </c>
      <c r="B32" s="99" t="s">
        <v>204</v>
      </c>
      <c r="C32" s="99" t="s">
        <v>239</v>
      </c>
      <c r="D32" s="100">
        <f>Table3545[[#This Row],[انرژی 
تولیدی1814]]+Table3545[[#This Row],[انرژی 
تولیدی]]+Table3545[[#This Row],[انرژی 
تولیدی6]]+Table3545[[#This Row],[انرژی 
تولیدی7]]+Table3545[[#This Row],[انرژی 
تولیدی8]]+Table3545[[#This Row],[انرژی 
تولیدی9]]+Table3545[[#This Row],[انرژی 
تولیدی10]]</f>
        <v>14470</v>
      </c>
      <c r="E32" s="99">
        <v>10</v>
      </c>
      <c r="F32" s="99">
        <v>23678178</v>
      </c>
      <c r="G32" s="99" t="s">
        <v>170</v>
      </c>
      <c r="H32" s="99" t="s">
        <v>240</v>
      </c>
      <c r="I32" s="99" t="s">
        <v>241</v>
      </c>
      <c r="J32" s="99" t="s">
        <v>212</v>
      </c>
      <c r="K32" s="99">
        <v>8000</v>
      </c>
      <c r="L32" s="101" t="s">
        <v>248</v>
      </c>
      <c r="M32" s="97" t="s">
        <v>258</v>
      </c>
      <c r="N32" s="101">
        <v>16825</v>
      </c>
      <c r="O32" s="107">
        <v>23602.32</v>
      </c>
      <c r="P32" s="107">
        <f>Table3545[[#This Row],[قرائت
 فعلی713]]-Table3545[[#This Row],[قرائت 
قبلی612]]</f>
        <v>6777.32</v>
      </c>
      <c r="Q32" s="97" t="s">
        <v>259</v>
      </c>
      <c r="R32" s="98">
        <v>63839546.282049835</v>
      </c>
      <c r="S32" s="17">
        <v>5421856</v>
      </c>
      <c r="T32" s="97" t="s">
        <v>268</v>
      </c>
      <c r="U32" s="97" t="s">
        <v>269</v>
      </c>
      <c r="V32" s="101">
        <v>23602.32</v>
      </c>
      <c r="W32" s="107">
        <v>31295</v>
      </c>
      <c r="X32" s="107">
        <f>Table3545[[#This Row],[قرائت
 فعلی]]-Table3545[[#This Row],[قرائت 
قبلی]]</f>
        <v>7692.68</v>
      </c>
      <c r="Z32" s="98"/>
      <c r="AA32" s="97" t="s">
        <v>269</v>
      </c>
      <c r="AB32" s="97" t="s">
        <v>270</v>
      </c>
      <c r="AC32" s="101"/>
      <c r="AD32" s="107"/>
      <c r="AE32" s="107">
        <f>Table3545[[#This Row],[قرائت
 فعلی5]]-Table3545[[#This Row],[قرائت 
قبلی4]]</f>
        <v>0</v>
      </c>
      <c r="AG32" s="98"/>
      <c r="AH32" s="97" t="s">
        <v>270</v>
      </c>
      <c r="AI32" s="97" t="s">
        <v>271</v>
      </c>
      <c r="AJ32" s="101"/>
      <c r="AK32" s="107"/>
      <c r="AL32" s="107">
        <f>Table3545[[#This Row],[قرائت
 فعلی6]]-Table3545[[#This Row],[قرائت 
قبلی5]]</f>
        <v>0</v>
      </c>
      <c r="AN32" s="98"/>
      <c r="AO32" s="97" t="s">
        <v>271</v>
      </c>
      <c r="AP32" s="97" t="s">
        <v>272</v>
      </c>
      <c r="AQ32" s="101"/>
      <c r="AR32" s="107"/>
      <c r="AS32" s="107">
        <f>Table3545[[#This Row],[قرائت
 فعلی7]]-Table3545[[#This Row],[قرائت 
قبلی6]]</f>
        <v>0</v>
      </c>
      <c r="AU32" s="98"/>
      <c r="AV32" s="97" t="s">
        <v>272</v>
      </c>
      <c r="AW32" s="97" t="s">
        <v>273</v>
      </c>
      <c r="AX32" s="101"/>
      <c r="AY32" s="107"/>
      <c r="AZ32" s="107">
        <f>Table3545[[#This Row],[قرائت
 فعلی8]]-Table3545[[#This Row],[قرائت 
قبلی7]]</f>
        <v>0</v>
      </c>
      <c r="BB32" s="98"/>
      <c r="BC32" s="97" t="s">
        <v>273</v>
      </c>
      <c r="BD32" s="97" t="s">
        <v>274</v>
      </c>
      <c r="BE32" s="101"/>
      <c r="BF32" s="107"/>
      <c r="BG32" s="107">
        <f>Table3545[[#This Row],[قرائت
 فعلی9]]-Table3545[[#This Row],[قرائت 
قبلی8]]</f>
        <v>0</v>
      </c>
      <c r="BI32" s="98"/>
      <c r="BJ32" s="17"/>
      <c r="BL32" s="87">
        <f>Table3545[[#This Row],[مبلغ واریزی
 به مشترک (ریال)1016]]+Table3545[[#This Row],[مبلغ واریزی
 به مشترک (ریال)]]+Table3545[[#This Row],[مبلغ واریزی
 به مشترک (ریال)8]]+Table3545[[#This Row],[مبلغ واریزی
 به مشترک (ریال)9]]+Table3545[[#This Row],[مبلغ واریزی
 به مشترک (ریال)10]]+Table3545[[#This Row],[مبلغ واریزی
 به مشترک (ریال)11]]+Table3545[[#This Row],[مبلغ واریزی
 به مشترک (ریال)12]]</f>
        <v>63839546.282049835</v>
      </c>
    </row>
    <row r="33" spans="1:64" ht="32.25" customHeight="1">
      <c r="A33" s="99">
        <v>32</v>
      </c>
      <c r="B33" s="99" t="s">
        <v>204</v>
      </c>
      <c r="C33" s="99" t="s">
        <v>218</v>
      </c>
      <c r="D33" s="100">
        <f>Table3545[[#This Row],[انرژی 
تولیدی1814]]+Table3545[[#This Row],[انرژی 
تولیدی]]+Table3545[[#This Row],[انرژی 
تولیدی6]]+Table3545[[#This Row],[انرژی 
تولیدی7]]+Table3545[[#This Row],[انرژی 
تولیدی8]]+Table3545[[#This Row],[انرژی 
تولیدی9]]+Table3545[[#This Row],[انرژی 
تولیدی10]]</f>
        <v>2837</v>
      </c>
      <c r="E33" s="99">
        <v>5</v>
      </c>
      <c r="F33" s="99">
        <v>99998148</v>
      </c>
      <c r="G33" s="99" t="s">
        <v>162</v>
      </c>
      <c r="H33" s="99" t="s">
        <v>227</v>
      </c>
      <c r="I33" s="99" t="s">
        <v>229</v>
      </c>
      <c r="J33" s="99" t="s">
        <v>230</v>
      </c>
      <c r="K33" s="99">
        <v>8000</v>
      </c>
      <c r="L33" s="101" t="s">
        <v>248</v>
      </c>
      <c r="M33" s="97" t="s">
        <v>258</v>
      </c>
      <c r="N33" s="101">
        <v>6152</v>
      </c>
      <c r="O33" s="101">
        <v>7332</v>
      </c>
      <c r="P33" s="107">
        <f>Table3545[[#This Row],[قرائت
 فعلی713]]-Table3545[[#This Row],[قرائت 
قبلی612]]</f>
        <v>1180</v>
      </c>
      <c r="Q33" s="97" t="s">
        <v>259</v>
      </c>
      <c r="R33" s="98">
        <v>11186057.682227483</v>
      </c>
      <c r="S33" s="17">
        <v>944000</v>
      </c>
      <c r="T33" s="97" t="s">
        <v>268</v>
      </c>
      <c r="U33" s="97" t="s">
        <v>269</v>
      </c>
      <c r="V33" s="101">
        <v>7332</v>
      </c>
      <c r="W33" s="101">
        <v>8989</v>
      </c>
      <c r="X33" s="107">
        <f>Table3545[[#This Row],[قرائت
 فعلی]]-Table3545[[#This Row],[قرائت 
قبلی]]</f>
        <v>1657</v>
      </c>
      <c r="Z33" s="98"/>
      <c r="AA33" s="97" t="s">
        <v>269</v>
      </c>
      <c r="AB33" s="97" t="s">
        <v>270</v>
      </c>
      <c r="AC33" s="101"/>
      <c r="AD33" s="101"/>
      <c r="AE33" s="107">
        <f>Table3545[[#This Row],[قرائت
 فعلی5]]-Table3545[[#This Row],[قرائت 
قبلی4]]</f>
        <v>0</v>
      </c>
      <c r="AG33" s="98"/>
      <c r="AH33" s="97" t="s">
        <v>270</v>
      </c>
      <c r="AI33" s="97" t="s">
        <v>271</v>
      </c>
      <c r="AJ33" s="101"/>
      <c r="AK33" s="101"/>
      <c r="AL33" s="107">
        <f>Table3545[[#This Row],[قرائت
 فعلی6]]-Table3545[[#This Row],[قرائت 
قبلی5]]</f>
        <v>0</v>
      </c>
      <c r="AN33" s="98"/>
      <c r="AO33" s="97" t="s">
        <v>271</v>
      </c>
      <c r="AP33" s="97" t="s">
        <v>272</v>
      </c>
      <c r="AQ33" s="101"/>
      <c r="AR33" s="101"/>
      <c r="AS33" s="107">
        <f>Table3545[[#This Row],[قرائت
 فعلی7]]-Table3545[[#This Row],[قرائت 
قبلی6]]</f>
        <v>0</v>
      </c>
      <c r="AU33" s="98"/>
      <c r="AV33" s="97" t="s">
        <v>272</v>
      </c>
      <c r="AW33" s="97" t="s">
        <v>273</v>
      </c>
      <c r="AX33" s="101"/>
      <c r="AY33" s="101"/>
      <c r="AZ33" s="107">
        <f>Table3545[[#This Row],[قرائت
 فعلی8]]-Table3545[[#This Row],[قرائت 
قبلی7]]</f>
        <v>0</v>
      </c>
      <c r="BB33" s="98"/>
      <c r="BC33" s="97" t="s">
        <v>273</v>
      </c>
      <c r="BD33" s="97" t="s">
        <v>274</v>
      </c>
      <c r="BE33" s="101"/>
      <c r="BF33" s="101"/>
      <c r="BG33" s="107">
        <f>Table3545[[#This Row],[قرائت
 فعلی9]]-Table3545[[#This Row],[قرائت 
قبلی8]]</f>
        <v>0</v>
      </c>
      <c r="BI33" s="98"/>
      <c r="BJ33" s="17"/>
      <c r="BL33" s="87">
        <f>Table3545[[#This Row],[مبلغ واریزی
 به مشترک (ریال)1016]]+Table3545[[#This Row],[مبلغ واریزی
 به مشترک (ریال)]]+Table3545[[#This Row],[مبلغ واریزی
 به مشترک (ریال)8]]+Table3545[[#This Row],[مبلغ واریزی
 به مشترک (ریال)9]]+Table3545[[#This Row],[مبلغ واریزی
 به مشترک (ریال)10]]+Table3545[[#This Row],[مبلغ واریزی
 به مشترک (ریال)11]]+Table3545[[#This Row],[مبلغ واریزی
 به مشترک (ریال)12]]</f>
        <v>11186057.682227483</v>
      </c>
    </row>
    <row r="34" spans="1:64" ht="32.25" customHeight="1">
      <c r="A34" s="99">
        <v>33</v>
      </c>
      <c r="B34" s="99" t="s">
        <v>204</v>
      </c>
      <c r="C34" s="99" t="s">
        <v>219</v>
      </c>
      <c r="D34" s="100">
        <f>Table3545[[#This Row],[انرژی 
تولیدی1814]]+Table3545[[#This Row],[انرژی 
تولیدی]]+Table3545[[#This Row],[انرژی 
تولیدی6]]+Table3545[[#This Row],[انرژی 
تولیدی7]]+Table3545[[#This Row],[انرژی 
تولیدی8]]+Table3545[[#This Row],[انرژی 
تولیدی9]]+Table3545[[#This Row],[انرژی 
تولیدی10]]</f>
        <v>2516</v>
      </c>
      <c r="E34" s="99">
        <v>5</v>
      </c>
      <c r="F34" s="99">
        <v>34468432</v>
      </c>
      <c r="G34" s="99" t="s">
        <v>162</v>
      </c>
      <c r="H34" s="99" t="s">
        <v>228</v>
      </c>
      <c r="I34" s="99" t="s">
        <v>231</v>
      </c>
      <c r="J34" s="99" t="s">
        <v>211</v>
      </c>
      <c r="K34" s="99">
        <v>8000</v>
      </c>
      <c r="L34" s="101" t="s">
        <v>248</v>
      </c>
      <c r="M34" s="97" t="s">
        <v>258</v>
      </c>
      <c r="N34" s="101">
        <v>6175</v>
      </c>
      <c r="O34" s="101">
        <v>7149</v>
      </c>
      <c r="P34" s="107">
        <f>Table3545[[#This Row],[قرائت
 فعلی713]]-Table3545[[#This Row],[قرائت 
قبلی612]]</f>
        <v>974</v>
      </c>
      <c r="Q34" s="97" t="s">
        <v>259</v>
      </c>
      <c r="R34" s="98">
        <v>9233237.4427877702</v>
      </c>
      <c r="S34" s="17">
        <v>779200</v>
      </c>
      <c r="T34" s="97" t="s">
        <v>268</v>
      </c>
      <c r="U34" s="97" t="s">
        <v>269</v>
      </c>
      <c r="V34" s="101">
        <v>7149</v>
      </c>
      <c r="W34" s="101">
        <v>8691</v>
      </c>
      <c r="X34" s="107">
        <f>Table3545[[#This Row],[قرائت
 فعلی]]-Table3545[[#This Row],[قرائت 
قبلی]]</f>
        <v>1542</v>
      </c>
      <c r="Z34" s="98"/>
      <c r="AA34" s="97" t="s">
        <v>269</v>
      </c>
      <c r="AB34" s="97" t="s">
        <v>270</v>
      </c>
      <c r="AC34" s="101"/>
      <c r="AD34" s="101"/>
      <c r="AE34" s="107">
        <f>Table3545[[#This Row],[قرائت
 فعلی5]]-Table3545[[#This Row],[قرائت 
قبلی4]]</f>
        <v>0</v>
      </c>
      <c r="AG34" s="98"/>
      <c r="AH34" s="97" t="s">
        <v>270</v>
      </c>
      <c r="AI34" s="97" t="s">
        <v>271</v>
      </c>
      <c r="AJ34" s="101"/>
      <c r="AK34" s="101"/>
      <c r="AL34" s="107">
        <f>Table3545[[#This Row],[قرائت
 فعلی6]]-Table3545[[#This Row],[قرائت 
قبلی5]]</f>
        <v>0</v>
      </c>
      <c r="AN34" s="98"/>
      <c r="AO34" s="97" t="s">
        <v>271</v>
      </c>
      <c r="AP34" s="97" t="s">
        <v>272</v>
      </c>
      <c r="AQ34" s="101"/>
      <c r="AR34" s="101"/>
      <c r="AS34" s="107">
        <f>Table3545[[#This Row],[قرائت
 فعلی7]]-Table3545[[#This Row],[قرائت 
قبلی6]]</f>
        <v>0</v>
      </c>
      <c r="AU34" s="98"/>
      <c r="AV34" s="97" t="s">
        <v>272</v>
      </c>
      <c r="AW34" s="97" t="s">
        <v>273</v>
      </c>
      <c r="AX34" s="101"/>
      <c r="AY34" s="101"/>
      <c r="AZ34" s="107">
        <f>Table3545[[#This Row],[قرائت
 فعلی8]]-Table3545[[#This Row],[قرائت 
قبلی7]]</f>
        <v>0</v>
      </c>
      <c r="BB34" s="98"/>
      <c r="BC34" s="97" t="s">
        <v>273</v>
      </c>
      <c r="BD34" s="97" t="s">
        <v>274</v>
      </c>
      <c r="BE34" s="101"/>
      <c r="BF34" s="101"/>
      <c r="BG34" s="107">
        <f>Table3545[[#This Row],[قرائت
 فعلی9]]-Table3545[[#This Row],[قرائت 
قبلی8]]</f>
        <v>0</v>
      </c>
      <c r="BI34" s="98"/>
      <c r="BJ34" s="17"/>
      <c r="BL34" s="87">
        <f>Table3545[[#This Row],[مبلغ واریزی
 به مشترک (ریال)1016]]+Table3545[[#This Row],[مبلغ واریزی
 به مشترک (ریال)]]+Table3545[[#This Row],[مبلغ واریزی
 به مشترک (ریال)8]]+Table3545[[#This Row],[مبلغ واریزی
 به مشترک (ریال)9]]+Table3545[[#This Row],[مبلغ واریزی
 به مشترک (ریال)10]]+Table3545[[#This Row],[مبلغ واریزی
 به مشترک (ریال)11]]+Table3545[[#This Row],[مبلغ واریزی
 به مشترک (ریال)12]]</f>
        <v>9233237.4427877702</v>
      </c>
    </row>
    <row r="35" spans="1:64" ht="32.25" customHeight="1">
      <c r="A35" s="99">
        <v>34</v>
      </c>
      <c r="B35" s="99" t="s">
        <v>204</v>
      </c>
      <c r="C35" s="99" t="s">
        <v>216</v>
      </c>
      <c r="D35" s="100">
        <f>Table3545[[#This Row],[انرژی 
تولیدی1814]]+Table3545[[#This Row],[انرژی 
تولیدی]]+Table3545[[#This Row],[انرژی 
تولیدی6]]+Table3545[[#This Row],[انرژی 
تولیدی7]]+Table3545[[#This Row],[انرژی 
تولیدی8]]+Table3545[[#This Row],[انرژی 
تولیدی9]]+Table3545[[#This Row],[انرژی 
تولیدی10]]</f>
        <v>2267</v>
      </c>
      <c r="E35" s="99">
        <v>5</v>
      </c>
      <c r="F35" s="99">
        <v>24498735</v>
      </c>
      <c r="G35" s="99" t="s">
        <v>226</v>
      </c>
      <c r="H35" s="99" t="s">
        <v>227</v>
      </c>
      <c r="I35" s="99" t="s">
        <v>232</v>
      </c>
      <c r="J35" s="99" t="s">
        <v>233</v>
      </c>
      <c r="K35" s="99">
        <v>8000</v>
      </c>
      <c r="L35" s="101" t="s">
        <v>248</v>
      </c>
      <c r="M35" s="97" t="s">
        <v>258</v>
      </c>
      <c r="N35" s="101">
        <v>5866</v>
      </c>
      <c r="O35" s="101">
        <v>7058</v>
      </c>
      <c r="P35" s="107">
        <f>Table3545[[#This Row],[قرائت
 فعلی713]]-Table3545[[#This Row],[قرائت 
قبلی612]]</f>
        <v>1192</v>
      </c>
      <c r="Q35" s="97" t="s">
        <v>259</v>
      </c>
      <c r="R35" s="98">
        <v>11299814.201029798</v>
      </c>
      <c r="S35" s="17">
        <v>953600</v>
      </c>
      <c r="T35" s="97" t="s">
        <v>268</v>
      </c>
      <c r="U35" s="97" t="s">
        <v>269</v>
      </c>
      <c r="V35" s="101">
        <v>7058</v>
      </c>
      <c r="W35" s="101">
        <v>8133</v>
      </c>
      <c r="X35" s="107">
        <f>Table3545[[#This Row],[قرائت
 فعلی]]-Table3545[[#This Row],[قرائت 
قبلی]]</f>
        <v>1075</v>
      </c>
      <c r="Z35" s="98"/>
      <c r="AA35" s="97" t="s">
        <v>269</v>
      </c>
      <c r="AB35" s="97" t="s">
        <v>270</v>
      </c>
      <c r="AC35" s="101"/>
      <c r="AD35" s="101"/>
      <c r="AE35" s="107">
        <f>Table3545[[#This Row],[قرائت
 فعلی5]]-Table3545[[#This Row],[قرائت 
قبلی4]]</f>
        <v>0</v>
      </c>
      <c r="AG35" s="98"/>
      <c r="AH35" s="97" t="s">
        <v>270</v>
      </c>
      <c r="AI35" s="97" t="s">
        <v>271</v>
      </c>
      <c r="AJ35" s="101"/>
      <c r="AK35" s="101"/>
      <c r="AL35" s="107">
        <f>Table3545[[#This Row],[قرائت
 فعلی6]]-Table3545[[#This Row],[قرائت 
قبلی5]]</f>
        <v>0</v>
      </c>
      <c r="AN35" s="98"/>
      <c r="AO35" s="97" t="s">
        <v>271</v>
      </c>
      <c r="AP35" s="97" t="s">
        <v>272</v>
      </c>
      <c r="AQ35" s="101"/>
      <c r="AR35" s="101"/>
      <c r="AS35" s="107">
        <f>Table3545[[#This Row],[قرائت
 فعلی7]]-Table3545[[#This Row],[قرائت 
قبلی6]]</f>
        <v>0</v>
      </c>
      <c r="AU35" s="98"/>
      <c r="AV35" s="97" t="s">
        <v>272</v>
      </c>
      <c r="AW35" s="97" t="s">
        <v>273</v>
      </c>
      <c r="AX35" s="101"/>
      <c r="AY35" s="101"/>
      <c r="AZ35" s="107">
        <f>Table3545[[#This Row],[قرائت
 فعلی8]]-Table3545[[#This Row],[قرائت 
قبلی7]]</f>
        <v>0</v>
      </c>
      <c r="BB35" s="98"/>
      <c r="BC35" s="97" t="s">
        <v>273</v>
      </c>
      <c r="BD35" s="97" t="s">
        <v>274</v>
      </c>
      <c r="BE35" s="101"/>
      <c r="BF35" s="101"/>
      <c r="BG35" s="107">
        <f>Table3545[[#This Row],[قرائت
 فعلی9]]-Table3545[[#This Row],[قرائت 
قبلی8]]</f>
        <v>0</v>
      </c>
      <c r="BI35" s="98"/>
      <c r="BJ35" s="17"/>
      <c r="BL35" s="87">
        <f>Table3545[[#This Row],[مبلغ واریزی
 به مشترک (ریال)1016]]+Table3545[[#This Row],[مبلغ واریزی
 به مشترک (ریال)]]+Table3545[[#This Row],[مبلغ واریزی
 به مشترک (ریال)8]]+Table3545[[#This Row],[مبلغ واریزی
 به مشترک (ریال)9]]+Table3545[[#This Row],[مبلغ واریزی
 به مشترک (ریال)10]]+Table3545[[#This Row],[مبلغ واریزی
 به مشترک (ریال)11]]+Table3545[[#This Row],[مبلغ واریزی
 به مشترک (ریال)12]]</f>
        <v>11299814.201029798</v>
      </c>
    </row>
    <row r="36" spans="1:64" ht="32.25" customHeight="1">
      <c r="A36" s="99">
        <v>35</v>
      </c>
      <c r="B36" s="99" t="s">
        <v>204</v>
      </c>
      <c r="C36" s="99" t="s">
        <v>249</v>
      </c>
      <c r="D36" s="100">
        <f>Table3545[[#This Row],[انرژی 
تولیدی1814]]+Table3545[[#This Row],[انرژی 
تولیدی]]+Table3545[[#This Row],[انرژی 
تولیدی6]]+Table3545[[#This Row],[انرژی 
تولیدی7]]+Table3545[[#This Row],[انرژی 
تولیدی8]]+Table3545[[#This Row],[انرژی 
تولیدی9]]+Table3545[[#This Row],[انرژی 
تولیدی10]]</f>
        <v>2821</v>
      </c>
      <c r="E36" s="99">
        <v>5</v>
      </c>
      <c r="F36" s="99">
        <v>22772418</v>
      </c>
      <c r="G36" s="99" t="s">
        <v>226</v>
      </c>
      <c r="H36" s="99" t="s">
        <v>250</v>
      </c>
      <c r="I36" s="99" t="s">
        <v>251</v>
      </c>
      <c r="J36" s="99" t="s">
        <v>252</v>
      </c>
      <c r="K36" s="99">
        <v>8000</v>
      </c>
      <c r="L36" s="101" t="s">
        <v>248</v>
      </c>
      <c r="M36" s="97" t="s">
        <v>258</v>
      </c>
      <c r="N36" s="101">
        <v>1159</v>
      </c>
      <c r="O36" s="101">
        <v>2418</v>
      </c>
      <c r="P36" s="107">
        <f>Table3545[[#This Row],[قرائت
 فعلی713]]-Table3545[[#This Row],[قرائت 
قبلی612]]</f>
        <v>1259</v>
      </c>
      <c r="Q36" s="97" t="s">
        <v>259</v>
      </c>
      <c r="R36" s="98">
        <v>10976954.424404204</v>
      </c>
      <c r="S36" s="17">
        <v>1007200</v>
      </c>
      <c r="T36" s="97" t="s">
        <v>268</v>
      </c>
      <c r="U36" s="97" t="s">
        <v>269</v>
      </c>
      <c r="V36" s="101">
        <v>2418</v>
      </c>
      <c r="W36" s="101">
        <v>3980</v>
      </c>
      <c r="X36" s="107">
        <f>Table3545[[#This Row],[قرائت
 فعلی]]-Table3545[[#This Row],[قرائت 
قبلی]]</f>
        <v>1562</v>
      </c>
      <c r="Z36" s="98"/>
      <c r="AA36" s="97" t="s">
        <v>269</v>
      </c>
      <c r="AB36" s="97" t="s">
        <v>270</v>
      </c>
      <c r="AC36" s="101"/>
      <c r="AD36" s="101"/>
      <c r="AE36" s="107">
        <f>Table3545[[#This Row],[قرائت
 فعلی5]]-Table3545[[#This Row],[قرائت 
قبلی4]]</f>
        <v>0</v>
      </c>
      <c r="AG36" s="98"/>
      <c r="AH36" s="97" t="s">
        <v>270</v>
      </c>
      <c r="AI36" s="97" t="s">
        <v>271</v>
      </c>
      <c r="AJ36" s="101"/>
      <c r="AK36" s="101"/>
      <c r="AL36" s="107">
        <f>Table3545[[#This Row],[قرائت
 فعلی6]]-Table3545[[#This Row],[قرائت 
قبلی5]]</f>
        <v>0</v>
      </c>
      <c r="AN36" s="98"/>
      <c r="AO36" s="97" t="s">
        <v>271</v>
      </c>
      <c r="AP36" s="97" t="s">
        <v>272</v>
      </c>
      <c r="AQ36" s="101"/>
      <c r="AR36" s="101"/>
      <c r="AS36" s="107">
        <f>Table3545[[#This Row],[قرائت
 فعلی7]]-Table3545[[#This Row],[قرائت 
قبلی6]]</f>
        <v>0</v>
      </c>
      <c r="AU36" s="98"/>
      <c r="AV36" s="97" t="s">
        <v>272</v>
      </c>
      <c r="AW36" s="97" t="s">
        <v>273</v>
      </c>
      <c r="AX36" s="101"/>
      <c r="AY36" s="101"/>
      <c r="AZ36" s="107">
        <f>Table3545[[#This Row],[قرائت
 فعلی8]]-Table3545[[#This Row],[قرائت 
قبلی7]]</f>
        <v>0</v>
      </c>
      <c r="BB36" s="98"/>
      <c r="BC36" s="97" t="s">
        <v>273</v>
      </c>
      <c r="BD36" s="97" t="s">
        <v>274</v>
      </c>
      <c r="BE36" s="101"/>
      <c r="BF36" s="101"/>
      <c r="BG36" s="107">
        <f>Table3545[[#This Row],[قرائت
 فعلی9]]-Table3545[[#This Row],[قرائت 
قبلی8]]</f>
        <v>0</v>
      </c>
      <c r="BI36" s="98"/>
      <c r="BJ36" s="17"/>
      <c r="BL36" s="87">
        <f>Table3545[[#This Row],[مبلغ واریزی
 به مشترک (ریال)1016]]+Table3545[[#This Row],[مبلغ واریزی
 به مشترک (ریال)]]+Table3545[[#This Row],[مبلغ واریزی
 به مشترک (ریال)8]]+Table3545[[#This Row],[مبلغ واریزی
 به مشترک (ریال)9]]+Table3545[[#This Row],[مبلغ واریزی
 به مشترک (ریال)10]]+Table3545[[#This Row],[مبلغ واریزی
 به مشترک (ریال)11]]+Table3545[[#This Row],[مبلغ واریزی
 به مشترک (ریال)12]]</f>
        <v>10976954.424404204</v>
      </c>
    </row>
    <row r="37" spans="1:64" ht="32.25" customHeight="1">
      <c r="A37" s="99">
        <v>36</v>
      </c>
      <c r="B37" s="99" t="s">
        <v>204</v>
      </c>
      <c r="C37" s="99" t="s">
        <v>247</v>
      </c>
      <c r="D37" s="100">
        <f>Table3545[[#This Row],[انرژی 
تولیدی1814]]+Table3545[[#This Row],[انرژی 
تولیدی]]+Table3545[[#This Row],[انرژی 
تولیدی6]]+Table3545[[#This Row],[انرژی 
تولیدی7]]+Table3545[[#This Row],[انرژی 
تولیدی8]]+Table3545[[#This Row],[انرژی 
تولیدی9]]+Table3545[[#This Row],[انرژی 
تولیدی10]]</f>
        <v>2010</v>
      </c>
      <c r="E37" s="99">
        <v>5</v>
      </c>
      <c r="F37" s="99">
        <v>11182094</v>
      </c>
      <c r="G37" s="99" t="s">
        <v>153</v>
      </c>
      <c r="H37" s="99" t="s">
        <v>257</v>
      </c>
      <c r="I37" s="99" t="s">
        <v>254</v>
      </c>
      <c r="J37" s="99" t="s">
        <v>256</v>
      </c>
      <c r="K37" s="99">
        <v>8000</v>
      </c>
      <c r="L37" s="101" t="s">
        <v>248</v>
      </c>
      <c r="M37" s="97" t="s">
        <v>258</v>
      </c>
      <c r="N37" s="101">
        <v>600</v>
      </c>
      <c r="O37" s="101">
        <v>1456</v>
      </c>
      <c r="P37" s="107">
        <f>Table3545[[#This Row],[قرائت
 فعلی713]]-Table3545[[#This Row],[قرائت 
قبلی612]]</f>
        <v>856</v>
      </c>
      <c r="Q37" s="97" t="s">
        <v>259</v>
      </c>
      <c r="R37" s="98">
        <v>9377169.3523486163</v>
      </c>
      <c r="S37" s="17">
        <v>890240</v>
      </c>
      <c r="T37" s="97" t="s">
        <v>268</v>
      </c>
      <c r="U37" s="97" t="s">
        <v>269</v>
      </c>
      <c r="V37" s="101">
        <v>1456</v>
      </c>
      <c r="W37" s="101">
        <v>2610</v>
      </c>
      <c r="X37" s="107">
        <f>Table3545[[#This Row],[قرائت
 فعلی]]-Table3545[[#This Row],[قرائت 
قبلی]]</f>
        <v>1154</v>
      </c>
      <c r="Z37" s="98"/>
      <c r="AA37" s="97" t="s">
        <v>269</v>
      </c>
      <c r="AB37" s="97" t="s">
        <v>270</v>
      </c>
      <c r="AC37" s="101"/>
      <c r="AD37" s="101"/>
      <c r="AE37" s="107">
        <f>Table3545[[#This Row],[قرائت
 فعلی5]]-Table3545[[#This Row],[قرائت 
قبلی4]]</f>
        <v>0</v>
      </c>
      <c r="AG37" s="98"/>
      <c r="AH37" s="97" t="s">
        <v>270</v>
      </c>
      <c r="AI37" s="97" t="s">
        <v>271</v>
      </c>
      <c r="AJ37" s="101"/>
      <c r="AK37" s="101"/>
      <c r="AL37" s="107">
        <f>Table3545[[#This Row],[قرائت
 فعلی6]]-Table3545[[#This Row],[قرائت 
قبلی5]]</f>
        <v>0</v>
      </c>
      <c r="AN37" s="98"/>
      <c r="AO37" s="97" t="s">
        <v>271</v>
      </c>
      <c r="AP37" s="97" t="s">
        <v>272</v>
      </c>
      <c r="AQ37" s="101"/>
      <c r="AR37" s="101"/>
      <c r="AS37" s="107">
        <f>Table3545[[#This Row],[قرائت
 فعلی7]]-Table3545[[#This Row],[قرائت 
قبلی6]]</f>
        <v>0</v>
      </c>
      <c r="AU37" s="98"/>
      <c r="AV37" s="97" t="s">
        <v>272</v>
      </c>
      <c r="AW37" s="97" t="s">
        <v>273</v>
      </c>
      <c r="AX37" s="101"/>
      <c r="AY37" s="101"/>
      <c r="AZ37" s="107">
        <f>Table3545[[#This Row],[قرائت
 فعلی8]]-Table3545[[#This Row],[قرائت 
قبلی7]]</f>
        <v>0</v>
      </c>
      <c r="BB37" s="98"/>
      <c r="BC37" s="97" t="s">
        <v>273</v>
      </c>
      <c r="BD37" s="97" t="s">
        <v>274</v>
      </c>
      <c r="BE37" s="101"/>
      <c r="BF37" s="101"/>
      <c r="BG37" s="107">
        <f>Table3545[[#This Row],[قرائت
 فعلی9]]-Table3545[[#This Row],[قرائت 
قبلی8]]</f>
        <v>0</v>
      </c>
      <c r="BI37" s="98"/>
      <c r="BJ37" s="17"/>
      <c r="BL37" s="87">
        <f>Table3545[[#This Row],[مبلغ واریزی
 به مشترک (ریال)1016]]+Table3545[[#This Row],[مبلغ واریزی
 به مشترک (ریال)]]+Table3545[[#This Row],[مبلغ واریزی
 به مشترک (ریال)8]]+Table3545[[#This Row],[مبلغ واریزی
 به مشترک (ریال)9]]+Table3545[[#This Row],[مبلغ واریزی
 به مشترک (ریال)10]]+Table3545[[#This Row],[مبلغ واریزی
 به مشترک (ریال)11]]+Table3545[[#This Row],[مبلغ واریزی
 به مشترک (ریال)12]]</f>
        <v>9377169.3523486163</v>
      </c>
    </row>
    <row r="38" spans="1:64" ht="32.25" customHeight="1">
      <c r="A38" s="99">
        <v>37</v>
      </c>
      <c r="B38" s="99" t="s">
        <v>204</v>
      </c>
      <c r="C38" s="99" t="s">
        <v>253</v>
      </c>
      <c r="D38" s="100">
        <f>Table3545[[#This Row],[انرژی 
تولیدی1814]]+Table3545[[#This Row],[انرژی 
تولیدی]]+Table3545[[#This Row],[انرژی 
تولیدی6]]+Table3545[[#This Row],[انرژی 
تولیدی7]]+Table3545[[#This Row],[انرژی 
تولیدی8]]+Table3545[[#This Row],[انرژی 
تولیدی9]]+Table3545[[#This Row],[انرژی 
تولیدی10]]</f>
        <v>1564</v>
      </c>
      <c r="E38" s="99">
        <v>5</v>
      </c>
      <c r="F38" s="99">
        <v>13751478</v>
      </c>
      <c r="G38" s="99" t="s">
        <v>153</v>
      </c>
      <c r="H38" s="99" t="s">
        <v>257</v>
      </c>
      <c r="I38" s="99" t="s">
        <v>255</v>
      </c>
      <c r="J38" s="99" t="s">
        <v>256</v>
      </c>
      <c r="K38" s="99">
        <v>8000</v>
      </c>
      <c r="L38" s="101" t="s">
        <v>248</v>
      </c>
      <c r="M38" s="97" t="s">
        <v>258</v>
      </c>
      <c r="N38" s="101">
        <v>641</v>
      </c>
      <c r="O38" s="101">
        <v>1121</v>
      </c>
      <c r="P38" s="107">
        <f>Table3545[[#This Row],[قرائت
 فعلی713]]-Table3545[[#This Row],[قرائت 
قبلی612]]</f>
        <v>480</v>
      </c>
      <c r="Q38" s="97" t="s">
        <v>259</v>
      </c>
      <c r="R38" s="98">
        <v>5258225.8050552988</v>
      </c>
      <c r="S38" s="17">
        <v>499200</v>
      </c>
      <c r="T38" s="97" t="s">
        <v>268</v>
      </c>
      <c r="U38" s="97" t="s">
        <v>269</v>
      </c>
      <c r="V38" s="101">
        <v>1121</v>
      </c>
      <c r="W38" s="101">
        <v>2205</v>
      </c>
      <c r="X38" s="107">
        <f>Table3545[[#This Row],[قرائت
 فعلی]]-Table3545[[#This Row],[قرائت 
قبلی]]</f>
        <v>1084</v>
      </c>
      <c r="Z38" s="98"/>
      <c r="AA38" s="97" t="s">
        <v>269</v>
      </c>
      <c r="AB38" s="97" t="s">
        <v>270</v>
      </c>
      <c r="AC38" s="101"/>
      <c r="AD38" s="101"/>
      <c r="AE38" s="107">
        <f>Table3545[[#This Row],[قرائت
 فعلی5]]-Table3545[[#This Row],[قرائت 
قبلی4]]</f>
        <v>0</v>
      </c>
      <c r="AG38" s="98"/>
      <c r="AH38" s="97" t="s">
        <v>270</v>
      </c>
      <c r="AI38" s="97" t="s">
        <v>271</v>
      </c>
      <c r="AJ38" s="101"/>
      <c r="AK38" s="101"/>
      <c r="AL38" s="107">
        <f>Table3545[[#This Row],[قرائت
 فعلی6]]-Table3545[[#This Row],[قرائت 
قبلی5]]</f>
        <v>0</v>
      </c>
      <c r="AN38" s="98"/>
      <c r="AO38" s="97" t="s">
        <v>271</v>
      </c>
      <c r="AP38" s="97" t="s">
        <v>272</v>
      </c>
      <c r="AQ38" s="101"/>
      <c r="AR38" s="101"/>
      <c r="AS38" s="107">
        <f>Table3545[[#This Row],[قرائت
 فعلی7]]-Table3545[[#This Row],[قرائت 
قبلی6]]</f>
        <v>0</v>
      </c>
      <c r="AU38" s="98"/>
      <c r="AV38" s="97" t="s">
        <v>272</v>
      </c>
      <c r="AW38" s="97" t="s">
        <v>273</v>
      </c>
      <c r="AX38" s="101"/>
      <c r="AY38" s="101"/>
      <c r="AZ38" s="107">
        <f>Table3545[[#This Row],[قرائت
 فعلی8]]-Table3545[[#This Row],[قرائت 
قبلی7]]</f>
        <v>0</v>
      </c>
      <c r="BB38" s="98"/>
      <c r="BC38" s="97" t="s">
        <v>273</v>
      </c>
      <c r="BD38" s="97" t="s">
        <v>274</v>
      </c>
      <c r="BE38" s="101"/>
      <c r="BF38" s="101"/>
      <c r="BG38" s="107">
        <f>Table3545[[#This Row],[قرائت
 فعلی9]]-Table3545[[#This Row],[قرائت 
قبلی8]]</f>
        <v>0</v>
      </c>
      <c r="BI38" s="98"/>
      <c r="BJ38" s="17"/>
      <c r="BL38" s="87">
        <f>Table3545[[#This Row],[مبلغ واریزی
 به مشترک (ریال)1016]]+Table3545[[#This Row],[مبلغ واریزی
 به مشترک (ریال)]]+Table3545[[#This Row],[مبلغ واریزی
 به مشترک (ریال)8]]+Table3545[[#This Row],[مبلغ واریزی
 به مشترک (ریال)9]]+Table3545[[#This Row],[مبلغ واریزی
 به مشترک (ریال)10]]+Table3545[[#This Row],[مبلغ واریزی
 به مشترک (ریال)11]]+Table3545[[#This Row],[مبلغ واریزی
 به مشترک (ریال)12]]</f>
        <v>5258225.8050552988</v>
      </c>
    </row>
    <row r="39" spans="1:64" ht="33" customHeight="1">
      <c r="A39" s="28">
        <v>38</v>
      </c>
      <c r="B39" s="99" t="s">
        <v>204</v>
      </c>
      <c r="C39" s="28" t="s">
        <v>260</v>
      </c>
      <c r="D39" s="100">
        <f>Table3545[[#This Row],[انرژی 
تولیدی1814]]+Table3545[[#This Row],[انرژی 
تولیدی]]+Table3545[[#This Row],[انرژی 
تولیدی6]]+Table3545[[#This Row],[انرژی 
تولیدی7]]+Table3545[[#This Row],[انرژی 
تولیدی8]]+Table3545[[#This Row],[انرژی 
تولیدی9]]+Table3545[[#This Row],[انرژی 
تولیدی10]]</f>
        <v>8640</v>
      </c>
      <c r="E39" s="28">
        <v>20</v>
      </c>
      <c r="F39" s="28">
        <v>24620078</v>
      </c>
      <c r="G39" s="28" t="s">
        <v>226</v>
      </c>
      <c r="H39" s="28" t="s">
        <v>261</v>
      </c>
      <c r="I39" s="28" t="s">
        <v>262</v>
      </c>
      <c r="J39" s="28" t="s">
        <v>263</v>
      </c>
      <c r="K39" s="28">
        <v>10400</v>
      </c>
      <c r="L39" s="101" t="s">
        <v>248</v>
      </c>
      <c r="M39" s="97" t="s">
        <v>258</v>
      </c>
      <c r="N39" s="28">
        <v>0</v>
      </c>
      <c r="O39" s="25">
        <v>2960</v>
      </c>
      <c r="P39" s="51">
        <f>Table3545[[#This Row],[قرائت
 فعلی713]]-Table3545[[#This Row],[قرائت 
قبلی612]]</f>
        <v>2960</v>
      </c>
      <c r="Q39" s="97" t="s">
        <v>259</v>
      </c>
      <c r="R39" s="50">
        <v>31854442.383785453</v>
      </c>
      <c r="S39" s="17">
        <v>3078400</v>
      </c>
      <c r="T39" s="97" t="s">
        <v>268</v>
      </c>
      <c r="U39" s="97" t="s">
        <v>269</v>
      </c>
      <c r="V39" s="28">
        <v>2960</v>
      </c>
      <c r="W39" s="25">
        <v>8640</v>
      </c>
      <c r="X39" s="107">
        <f>Table3545[[#This Row],[قرائت
 فعلی]]-Table3545[[#This Row],[قرائت 
قبلی]]</f>
        <v>5680</v>
      </c>
      <c r="Z39" s="50"/>
      <c r="AA39" s="97" t="s">
        <v>269</v>
      </c>
      <c r="AB39" s="97" t="s">
        <v>270</v>
      </c>
      <c r="AC39" s="28"/>
      <c r="AD39" s="25"/>
      <c r="AE39" s="107">
        <f>Table3545[[#This Row],[قرائت
 فعلی5]]-Table3545[[#This Row],[قرائت 
قبلی4]]</f>
        <v>0</v>
      </c>
      <c r="AG39" s="50"/>
      <c r="AH39" s="97" t="s">
        <v>270</v>
      </c>
      <c r="AI39" s="97" t="s">
        <v>271</v>
      </c>
      <c r="AJ39" s="28"/>
      <c r="AK39" s="25"/>
      <c r="AL39" s="107">
        <f>Table3545[[#This Row],[قرائت
 فعلی6]]-Table3545[[#This Row],[قرائت 
قبلی5]]</f>
        <v>0</v>
      </c>
      <c r="AN39" s="50"/>
      <c r="AO39" s="97" t="s">
        <v>271</v>
      </c>
      <c r="AP39" s="97" t="s">
        <v>272</v>
      </c>
      <c r="AQ39" s="28"/>
      <c r="AR39" s="25"/>
      <c r="AS39" s="107">
        <f>Table3545[[#This Row],[قرائت
 فعلی7]]-Table3545[[#This Row],[قرائت 
قبلی6]]</f>
        <v>0</v>
      </c>
      <c r="AU39" s="50"/>
      <c r="AV39" s="97" t="s">
        <v>272</v>
      </c>
      <c r="AW39" s="97" t="s">
        <v>273</v>
      </c>
      <c r="AX39" s="28"/>
      <c r="AY39" s="25"/>
      <c r="AZ39" s="107">
        <f>Table3545[[#This Row],[قرائت
 فعلی8]]-Table3545[[#This Row],[قرائت 
قبلی7]]</f>
        <v>0</v>
      </c>
      <c r="BB39" s="50"/>
      <c r="BC39" s="97" t="s">
        <v>273</v>
      </c>
      <c r="BD39" s="97" t="s">
        <v>274</v>
      </c>
      <c r="BE39" s="28"/>
      <c r="BF39" s="25"/>
      <c r="BG39" s="107">
        <f>Table3545[[#This Row],[قرائت
 فعلی9]]-Table3545[[#This Row],[قرائت 
قبلی8]]</f>
        <v>0</v>
      </c>
      <c r="BI39" s="50"/>
      <c r="BJ39" s="17"/>
      <c r="BL39" s="87">
        <f>Table3545[[#This Row],[مبلغ واریزی
 به مشترک (ریال)1016]]+Table3545[[#This Row],[مبلغ واریزی
 به مشترک (ریال)]]+Table3545[[#This Row],[مبلغ واریزی
 به مشترک (ریال)8]]+Table3545[[#This Row],[مبلغ واریزی
 به مشترک (ریال)9]]+Table3545[[#This Row],[مبلغ واریزی
 به مشترک (ریال)10]]+Table3545[[#This Row],[مبلغ واریزی
 به مشترک (ریال)11]]+Table3545[[#This Row],[مبلغ واریزی
 به مشترک (ریال)12]]</f>
        <v>31854442.383785453</v>
      </c>
    </row>
    <row r="40" spans="1:64" ht="33" customHeight="1">
      <c r="A40" s="28">
        <v>39</v>
      </c>
      <c r="B40" s="99" t="s">
        <v>204</v>
      </c>
      <c r="C40" s="28" t="s">
        <v>264</v>
      </c>
      <c r="D40" s="100">
        <f>Table3545[[#This Row],[انرژی 
تولیدی1814]]+Table3545[[#This Row],[انرژی 
تولیدی]]+Table3545[[#This Row],[انرژی 
تولیدی6]]+Table3545[[#This Row],[انرژی 
تولیدی7]]+Table3545[[#This Row],[انرژی 
تولیدی8]]+Table3545[[#This Row],[انرژی 
تولیدی9]]+Table3545[[#This Row],[انرژی 
تولیدی10]]</f>
        <v>2994</v>
      </c>
      <c r="E40" s="28">
        <v>5</v>
      </c>
      <c r="F40" s="28">
        <v>24298971</v>
      </c>
      <c r="G40" s="28" t="s">
        <v>150</v>
      </c>
      <c r="H40" s="28" t="s">
        <v>265</v>
      </c>
      <c r="I40" s="28" t="s">
        <v>266</v>
      </c>
      <c r="J40" s="28" t="s">
        <v>267</v>
      </c>
      <c r="K40" s="28">
        <v>10400</v>
      </c>
      <c r="L40" s="101" t="s">
        <v>248</v>
      </c>
      <c r="M40" s="97" t="s">
        <v>258</v>
      </c>
      <c r="N40" s="28">
        <v>0</v>
      </c>
      <c r="O40" s="25">
        <v>1309</v>
      </c>
      <c r="P40" s="51">
        <f>Table3545[[#This Row],[قرائت
 فعلی713]]-Table3545[[#This Row],[قرائت 
قبلی612]]</f>
        <v>1309</v>
      </c>
      <c r="Q40" s="97" t="s">
        <v>259</v>
      </c>
      <c r="R40" s="50">
        <v>13807201.1</v>
      </c>
      <c r="S40" s="17">
        <v>1361360</v>
      </c>
      <c r="T40" s="97" t="s">
        <v>268</v>
      </c>
      <c r="U40" s="97" t="s">
        <v>269</v>
      </c>
      <c r="V40" s="28">
        <v>1309</v>
      </c>
      <c r="W40" s="25">
        <v>2994</v>
      </c>
      <c r="X40" s="107">
        <f>Table3545[[#This Row],[قرائت
 فعلی]]-Table3545[[#This Row],[قرائت 
قبلی]]</f>
        <v>1685</v>
      </c>
      <c r="Z40" s="50"/>
      <c r="AA40" s="97" t="s">
        <v>269</v>
      </c>
      <c r="AB40" s="97" t="s">
        <v>270</v>
      </c>
      <c r="AC40" s="28"/>
      <c r="AD40" s="25"/>
      <c r="AE40" s="107">
        <f>Table3545[[#This Row],[قرائت
 فعلی5]]-Table3545[[#This Row],[قرائت 
قبلی4]]</f>
        <v>0</v>
      </c>
      <c r="AG40" s="50"/>
      <c r="AH40" s="97" t="s">
        <v>270</v>
      </c>
      <c r="AI40" s="97" t="s">
        <v>271</v>
      </c>
      <c r="AJ40" s="28"/>
      <c r="AK40" s="25"/>
      <c r="AL40" s="107">
        <f>Table3545[[#This Row],[قرائت
 فعلی6]]-Table3545[[#This Row],[قرائت 
قبلی5]]</f>
        <v>0</v>
      </c>
      <c r="AN40" s="50"/>
      <c r="AO40" s="97" t="s">
        <v>271</v>
      </c>
      <c r="AP40" s="97" t="s">
        <v>272</v>
      </c>
      <c r="AQ40" s="28"/>
      <c r="AR40" s="25"/>
      <c r="AS40" s="107">
        <f>Table3545[[#This Row],[قرائت
 فعلی7]]-Table3545[[#This Row],[قرائت 
قبلی6]]</f>
        <v>0</v>
      </c>
      <c r="AU40" s="50"/>
      <c r="AV40" s="97" t="s">
        <v>272</v>
      </c>
      <c r="AW40" s="97" t="s">
        <v>273</v>
      </c>
      <c r="AX40" s="28"/>
      <c r="AY40" s="25"/>
      <c r="AZ40" s="107">
        <f>Table3545[[#This Row],[قرائت
 فعلی8]]-Table3545[[#This Row],[قرائت 
قبلی7]]</f>
        <v>0</v>
      </c>
      <c r="BB40" s="50"/>
      <c r="BC40" s="97" t="s">
        <v>273</v>
      </c>
      <c r="BD40" s="97" t="s">
        <v>274</v>
      </c>
      <c r="BE40" s="28"/>
      <c r="BF40" s="25"/>
      <c r="BG40" s="107">
        <f>Table3545[[#This Row],[قرائت
 فعلی9]]-Table3545[[#This Row],[قرائت 
قبلی8]]</f>
        <v>0</v>
      </c>
      <c r="BI40" s="50"/>
      <c r="BJ40" s="17"/>
      <c r="BL40" s="87">
        <f>Table3545[[#This Row],[مبلغ واریزی
 به مشترک (ریال)1016]]+Table3545[[#This Row],[مبلغ واریزی
 به مشترک (ریال)]]+Table3545[[#This Row],[مبلغ واریزی
 به مشترک (ریال)8]]+Table3545[[#This Row],[مبلغ واریزی
 به مشترک (ریال)9]]+Table3545[[#This Row],[مبلغ واریزی
 به مشترک (ریال)10]]+Table3545[[#This Row],[مبلغ واریزی
 به مشترک (ریال)11]]+Table3545[[#This Row],[مبلغ واریزی
 به مشترک (ریال)12]]</f>
        <v>13807201.1</v>
      </c>
    </row>
    <row r="41" spans="1:64" ht="33" customHeight="1">
      <c r="A41" s="28">
        <v>40</v>
      </c>
      <c r="B41" s="99" t="s">
        <v>204</v>
      </c>
      <c r="C41" s="28" t="s">
        <v>275</v>
      </c>
      <c r="D41" s="100">
        <f>Table3545[[#This Row],[انرژی 
تولیدی1814]]+Table3545[[#This Row],[انرژی 
تولیدی]]+Table3545[[#This Row],[انرژی 
تولیدی6]]+Table3545[[#This Row],[انرژی 
تولیدی7]]+Table3545[[#This Row],[انرژی 
تولیدی8]]+Table3545[[#This Row],[انرژی 
تولیدی9]]+Table3545[[#This Row],[انرژی 
تولیدی10]]</f>
        <v>1475</v>
      </c>
      <c r="E41" s="28">
        <v>5</v>
      </c>
      <c r="F41" s="28">
        <v>19969054</v>
      </c>
      <c r="G41" s="28" t="s">
        <v>167</v>
      </c>
      <c r="H41" s="28" t="s">
        <v>280</v>
      </c>
      <c r="I41" s="28" t="s">
        <v>281</v>
      </c>
      <c r="J41" s="28" t="s">
        <v>187</v>
      </c>
      <c r="K41" s="28">
        <v>8000</v>
      </c>
      <c r="L41" s="101"/>
      <c r="N41" s="28"/>
      <c r="O41" s="25"/>
      <c r="P41" s="51">
        <f>Table3545[[#This Row],[قرائت
 فعلی713]]-Table3545[[#This Row],[قرائت 
قبلی612]]</f>
        <v>0</v>
      </c>
      <c r="R41" s="50"/>
      <c r="S41" s="17"/>
      <c r="T41" s="97" t="s">
        <v>268</v>
      </c>
      <c r="U41" s="97" t="s">
        <v>269</v>
      </c>
      <c r="V41" s="28">
        <v>0</v>
      </c>
      <c r="W41" s="25">
        <v>1475</v>
      </c>
      <c r="X41" s="107">
        <f>Table3545[[#This Row],[قرائت
 فعلی]]-Table3545[[#This Row],[قرائت 
قبلی]]</f>
        <v>1475</v>
      </c>
      <c r="Z41" s="50"/>
      <c r="AC41" s="28"/>
      <c r="AD41" s="25"/>
      <c r="AE41" s="107">
        <f>Table3545[[#This Row],[قرائت
 فعلی5]]-Table3545[[#This Row],[قرائت 
قبلی4]]</f>
        <v>0</v>
      </c>
      <c r="AG41" s="50"/>
      <c r="AJ41" s="28"/>
      <c r="AK41" s="25"/>
      <c r="AL41" s="107">
        <f>Table3545[[#This Row],[قرائت
 فعلی6]]-Table3545[[#This Row],[قرائت 
قبلی5]]</f>
        <v>0</v>
      </c>
      <c r="AN41" s="50"/>
      <c r="AQ41" s="28"/>
      <c r="AR41" s="25"/>
      <c r="AS41" s="107">
        <f>Table3545[[#This Row],[قرائت
 فعلی7]]-Table3545[[#This Row],[قرائت 
قبلی6]]</f>
        <v>0</v>
      </c>
      <c r="AU41" s="50"/>
      <c r="AX41" s="28"/>
      <c r="AY41" s="25"/>
      <c r="AZ41" s="107">
        <f>Table3545[[#This Row],[قرائت
 فعلی8]]-Table3545[[#This Row],[قرائت 
قبلی7]]</f>
        <v>0</v>
      </c>
      <c r="BB41" s="50"/>
      <c r="BE41" s="28"/>
      <c r="BF41" s="25"/>
      <c r="BG41" s="107">
        <f>Table3545[[#This Row],[قرائت
 فعلی9]]-Table3545[[#This Row],[قرائت 
قبلی8]]</f>
        <v>0</v>
      </c>
      <c r="BI41" s="50"/>
      <c r="BJ41" s="17"/>
      <c r="BL41" s="87"/>
    </row>
    <row r="42" spans="1:64" ht="33" customHeight="1">
      <c r="A42" s="28">
        <v>41</v>
      </c>
      <c r="B42" s="99" t="s">
        <v>204</v>
      </c>
      <c r="C42" s="28" t="s">
        <v>276</v>
      </c>
      <c r="D42" s="100">
        <f>Table3545[[#This Row],[انرژی 
تولیدی1814]]+Table3545[[#This Row],[انرژی 
تولیدی]]+Table3545[[#This Row],[انرژی 
تولیدی6]]+Table3545[[#This Row],[انرژی 
تولیدی7]]+Table3545[[#This Row],[انرژی 
تولیدی8]]+Table3545[[#This Row],[انرژی 
تولیدی9]]+Table3545[[#This Row],[انرژی 
تولیدی10]]</f>
        <v>6304</v>
      </c>
      <c r="E42" s="28">
        <v>20</v>
      </c>
      <c r="F42" s="28">
        <v>60016917</v>
      </c>
      <c r="G42" s="28" t="s">
        <v>155</v>
      </c>
      <c r="H42" s="28" t="s">
        <v>282</v>
      </c>
      <c r="I42" s="28" t="s">
        <v>283</v>
      </c>
      <c r="J42" s="28" t="s">
        <v>284</v>
      </c>
      <c r="K42" s="28">
        <v>10400</v>
      </c>
      <c r="L42" s="101"/>
      <c r="N42" s="28"/>
      <c r="O42" s="25"/>
      <c r="P42" s="51">
        <f>Table3545[[#This Row],[قرائت
 فعلی713]]-Table3545[[#This Row],[قرائت 
قبلی612]]</f>
        <v>0</v>
      </c>
      <c r="R42" s="50"/>
      <c r="S42" s="17"/>
      <c r="T42" s="97" t="s">
        <v>268</v>
      </c>
      <c r="U42" s="97" t="s">
        <v>269</v>
      </c>
      <c r="V42" s="28">
        <v>0</v>
      </c>
      <c r="W42" s="25">
        <v>6304</v>
      </c>
      <c r="X42" s="107">
        <f>Table3545[[#This Row],[قرائت
 فعلی]]-Table3545[[#This Row],[قرائت 
قبلی]]</f>
        <v>6304</v>
      </c>
      <c r="Z42" s="50"/>
      <c r="AC42" s="28"/>
      <c r="AD42" s="25"/>
      <c r="AE42" s="107">
        <f>Table3545[[#This Row],[قرائت
 فعلی5]]-Table3545[[#This Row],[قرائت 
قبلی4]]</f>
        <v>0</v>
      </c>
      <c r="AG42" s="50"/>
      <c r="AJ42" s="28"/>
      <c r="AK42" s="25"/>
      <c r="AL42" s="107">
        <f>Table3545[[#This Row],[قرائت
 فعلی6]]-Table3545[[#This Row],[قرائت 
قبلی5]]</f>
        <v>0</v>
      </c>
      <c r="AN42" s="50"/>
      <c r="AQ42" s="28"/>
      <c r="AR42" s="25"/>
      <c r="AS42" s="107">
        <f>Table3545[[#This Row],[قرائت
 فعلی7]]-Table3545[[#This Row],[قرائت 
قبلی6]]</f>
        <v>0</v>
      </c>
      <c r="AU42" s="50"/>
      <c r="AX42" s="28"/>
      <c r="AY42" s="25"/>
      <c r="AZ42" s="107">
        <f>Table3545[[#This Row],[قرائت
 فعلی8]]-Table3545[[#This Row],[قرائت 
قبلی7]]</f>
        <v>0</v>
      </c>
      <c r="BB42" s="50"/>
      <c r="BE42" s="28"/>
      <c r="BF42" s="25"/>
      <c r="BG42" s="107">
        <f>Table3545[[#This Row],[قرائت
 فعلی9]]-Table3545[[#This Row],[قرائت 
قبلی8]]</f>
        <v>0</v>
      </c>
      <c r="BI42" s="50"/>
      <c r="BJ42" s="17"/>
      <c r="BL42" s="87"/>
    </row>
    <row r="43" spans="1:64" ht="33" customHeight="1">
      <c r="A43" s="28">
        <v>42</v>
      </c>
      <c r="B43" s="99" t="s">
        <v>204</v>
      </c>
      <c r="C43" s="28" t="s">
        <v>277</v>
      </c>
      <c r="D43" s="100">
        <f>Table3545[[#This Row],[انرژی 
تولیدی1814]]+Table3545[[#This Row],[انرژی 
تولیدی]]+Table3545[[#This Row],[انرژی 
تولیدی6]]+Table3545[[#This Row],[انرژی 
تولیدی7]]+Table3545[[#This Row],[انرژی 
تولیدی8]]+Table3545[[#This Row],[انرژی 
تولیدی9]]+Table3545[[#This Row],[انرژی 
تولیدی10]]</f>
        <v>3083</v>
      </c>
      <c r="E43" s="28">
        <v>10</v>
      </c>
      <c r="F43" s="28">
        <v>60028441</v>
      </c>
      <c r="G43" s="28" t="s">
        <v>155</v>
      </c>
      <c r="H43" s="28" t="s">
        <v>285</v>
      </c>
      <c r="I43" s="28" t="s">
        <v>286</v>
      </c>
      <c r="J43" s="28" t="s">
        <v>284</v>
      </c>
      <c r="K43" s="28">
        <v>10400</v>
      </c>
      <c r="L43" s="101"/>
      <c r="N43" s="28"/>
      <c r="O43" s="25"/>
      <c r="P43" s="51">
        <f>Table3545[[#This Row],[قرائت
 فعلی713]]-Table3545[[#This Row],[قرائت 
قبلی612]]</f>
        <v>0</v>
      </c>
      <c r="R43" s="50"/>
      <c r="S43" s="17"/>
      <c r="T43" s="97" t="s">
        <v>268</v>
      </c>
      <c r="U43" s="97" t="s">
        <v>269</v>
      </c>
      <c r="V43" s="28">
        <v>0</v>
      </c>
      <c r="W43" s="25">
        <v>3083</v>
      </c>
      <c r="X43" s="107">
        <f>Table3545[[#This Row],[قرائت
 فعلی]]-Table3545[[#This Row],[قرائت 
قبلی]]</f>
        <v>3083</v>
      </c>
      <c r="Z43" s="50"/>
      <c r="AC43" s="28"/>
      <c r="AD43" s="25"/>
      <c r="AE43" s="107">
        <f>Table3545[[#This Row],[قرائت
 فعلی5]]-Table3545[[#This Row],[قرائت 
قبلی4]]</f>
        <v>0</v>
      </c>
      <c r="AG43" s="50"/>
      <c r="AJ43" s="28"/>
      <c r="AK43" s="25"/>
      <c r="AL43" s="107">
        <f>Table3545[[#This Row],[قرائت
 فعلی6]]-Table3545[[#This Row],[قرائت 
قبلی5]]</f>
        <v>0</v>
      </c>
      <c r="AN43" s="50"/>
      <c r="AQ43" s="28"/>
      <c r="AR43" s="25"/>
      <c r="AS43" s="107">
        <f>Table3545[[#This Row],[قرائت
 فعلی7]]-Table3545[[#This Row],[قرائت 
قبلی6]]</f>
        <v>0</v>
      </c>
      <c r="AU43" s="50"/>
      <c r="AX43" s="28"/>
      <c r="AY43" s="25"/>
      <c r="AZ43" s="107">
        <f>Table3545[[#This Row],[قرائت
 فعلی8]]-Table3545[[#This Row],[قرائت 
قبلی7]]</f>
        <v>0</v>
      </c>
      <c r="BB43" s="50"/>
      <c r="BE43" s="28"/>
      <c r="BF43" s="25"/>
      <c r="BG43" s="107">
        <f>Table3545[[#This Row],[قرائت
 فعلی9]]-Table3545[[#This Row],[قرائت 
قبلی8]]</f>
        <v>0</v>
      </c>
      <c r="BI43" s="50"/>
      <c r="BJ43" s="17"/>
      <c r="BL43" s="87"/>
    </row>
    <row r="44" spans="1:64" ht="33" customHeight="1">
      <c r="A44" s="28">
        <v>43</v>
      </c>
      <c r="B44" s="99" t="s">
        <v>204</v>
      </c>
      <c r="C44" s="28" t="s">
        <v>278</v>
      </c>
      <c r="D44" s="100">
        <f>Table3545[[#This Row],[انرژی 
تولیدی1814]]+Table3545[[#This Row],[انرژی 
تولیدی]]+Table3545[[#This Row],[انرژی 
تولیدی6]]+Table3545[[#This Row],[انرژی 
تولیدی7]]+Table3545[[#This Row],[انرژی 
تولیدی8]]+Table3545[[#This Row],[انرژی 
تولیدی9]]+Table3545[[#This Row],[انرژی 
تولیدی10]]</f>
        <v>5200</v>
      </c>
      <c r="E44" s="28">
        <v>20</v>
      </c>
      <c r="F44" s="28">
        <v>60028320</v>
      </c>
      <c r="G44" s="28" t="s">
        <v>155</v>
      </c>
      <c r="H44" s="28" t="s">
        <v>228</v>
      </c>
      <c r="I44" s="28" t="s">
        <v>287</v>
      </c>
      <c r="J44" s="28" t="s">
        <v>288</v>
      </c>
      <c r="K44" s="28">
        <v>10400</v>
      </c>
      <c r="L44" s="101"/>
      <c r="N44" s="28"/>
      <c r="O44" s="25"/>
      <c r="P44" s="51">
        <f>Table3545[[#This Row],[قرائت
 فعلی713]]-Table3545[[#This Row],[قرائت 
قبلی612]]</f>
        <v>0</v>
      </c>
      <c r="R44" s="50"/>
      <c r="S44" s="17"/>
      <c r="T44" s="97" t="s">
        <v>268</v>
      </c>
      <c r="U44" s="97" t="s">
        <v>269</v>
      </c>
      <c r="V44" s="28">
        <v>0</v>
      </c>
      <c r="W44" s="25">
        <v>5200</v>
      </c>
      <c r="X44" s="107">
        <f>Table3545[[#This Row],[قرائت
 فعلی]]-Table3545[[#This Row],[قرائت 
قبلی]]</f>
        <v>5200</v>
      </c>
      <c r="Z44" s="50"/>
      <c r="AC44" s="28"/>
      <c r="AD44" s="25"/>
      <c r="AE44" s="107">
        <f>Table3545[[#This Row],[قرائت
 فعلی5]]-Table3545[[#This Row],[قرائت 
قبلی4]]</f>
        <v>0</v>
      </c>
      <c r="AG44" s="50"/>
      <c r="AJ44" s="28"/>
      <c r="AK44" s="25"/>
      <c r="AL44" s="107">
        <f>Table3545[[#This Row],[قرائت
 فعلی6]]-Table3545[[#This Row],[قرائت 
قبلی5]]</f>
        <v>0</v>
      </c>
      <c r="AN44" s="50"/>
      <c r="AQ44" s="28"/>
      <c r="AR44" s="25"/>
      <c r="AS44" s="107">
        <f>Table3545[[#This Row],[قرائت
 فعلی7]]-Table3545[[#This Row],[قرائت 
قبلی6]]</f>
        <v>0</v>
      </c>
      <c r="AU44" s="50"/>
      <c r="AX44" s="28"/>
      <c r="AY44" s="25"/>
      <c r="AZ44" s="107">
        <f>Table3545[[#This Row],[قرائت
 فعلی8]]-Table3545[[#This Row],[قرائت 
قبلی7]]</f>
        <v>0</v>
      </c>
      <c r="BB44" s="50"/>
      <c r="BE44" s="28"/>
      <c r="BF44" s="25"/>
      <c r="BG44" s="107">
        <f>Table3545[[#This Row],[قرائت
 فعلی9]]-Table3545[[#This Row],[قرائت 
قبلی8]]</f>
        <v>0</v>
      </c>
      <c r="BI44" s="50"/>
      <c r="BJ44" s="17"/>
      <c r="BL44" s="87"/>
    </row>
    <row r="45" spans="1:64" ht="33" customHeight="1">
      <c r="A45" s="28">
        <v>44</v>
      </c>
      <c r="B45" s="99" t="s">
        <v>204</v>
      </c>
      <c r="C45" s="28" t="s">
        <v>279</v>
      </c>
      <c r="D45" s="100">
        <f>Table3545[[#This Row],[انرژی 
تولیدی1814]]+Table3545[[#This Row],[انرژی 
تولیدی]]+Table3545[[#This Row],[انرژی 
تولیدی6]]+Table3545[[#This Row],[انرژی 
تولیدی7]]+Table3545[[#This Row],[انرژی 
تولیدی8]]+Table3545[[#This Row],[انرژی 
تولیدی9]]+Table3545[[#This Row],[انرژی 
تولیدی10]]</f>
        <v>13239</v>
      </c>
      <c r="E45" s="28">
        <v>100</v>
      </c>
      <c r="F45" s="28">
        <v>98949953</v>
      </c>
      <c r="G45" s="28" t="s">
        <v>153</v>
      </c>
      <c r="H45" s="28" t="s">
        <v>290</v>
      </c>
      <c r="I45" s="28" t="s">
        <v>289</v>
      </c>
      <c r="J45" s="28" t="s">
        <v>284</v>
      </c>
      <c r="K45" s="28">
        <v>9100</v>
      </c>
      <c r="L45" s="101"/>
      <c r="N45" s="28"/>
      <c r="O45" s="25"/>
      <c r="P45" s="51">
        <f>Table3545[[#This Row],[قرائت
 فعلی713]]-Table3545[[#This Row],[قرائت 
قبلی612]]</f>
        <v>0</v>
      </c>
      <c r="R45" s="50"/>
      <c r="S45" s="17"/>
      <c r="V45" s="28">
        <v>0</v>
      </c>
      <c r="W45" s="25">
        <v>13239</v>
      </c>
      <c r="X45" s="107">
        <f>Table3545[[#This Row],[قرائت
 فعلی]]-Table3545[[#This Row],[قرائت 
قبلی]]</f>
        <v>13239</v>
      </c>
      <c r="Z45" s="50"/>
      <c r="AC45" s="28"/>
      <c r="AD45" s="25"/>
      <c r="AE45" s="107">
        <f>Table3545[[#This Row],[قرائت
 فعلی5]]-Table3545[[#This Row],[قرائت 
قبلی4]]</f>
        <v>0</v>
      </c>
      <c r="AG45" s="50"/>
      <c r="AJ45" s="28"/>
      <c r="AK45" s="25"/>
      <c r="AL45" s="107">
        <f>Table3545[[#This Row],[قرائت
 فعلی6]]-Table3545[[#This Row],[قرائت 
قبلی5]]</f>
        <v>0</v>
      </c>
      <c r="AN45" s="50"/>
      <c r="AQ45" s="28"/>
      <c r="AR45" s="25"/>
      <c r="AS45" s="107">
        <f>Table3545[[#This Row],[قرائت
 فعلی7]]-Table3545[[#This Row],[قرائت 
قبلی6]]</f>
        <v>0</v>
      </c>
      <c r="AU45" s="50"/>
      <c r="AX45" s="28"/>
      <c r="AY45" s="25"/>
      <c r="AZ45" s="107">
        <f>Table3545[[#This Row],[قرائت
 فعلی8]]-Table3545[[#This Row],[قرائت 
قبلی7]]</f>
        <v>0</v>
      </c>
      <c r="BB45" s="50"/>
      <c r="BE45" s="28"/>
      <c r="BF45" s="25"/>
      <c r="BG45" s="107">
        <f>Table3545[[#This Row],[قرائت
 فعلی9]]-Table3545[[#This Row],[قرائت 
قبلی8]]</f>
        <v>0</v>
      </c>
      <c r="BI45" s="50"/>
      <c r="BJ45" s="17"/>
      <c r="BL45" s="87"/>
    </row>
    <row r="46" spans="1:64">
      <c r="J46" s="99"/>
    </row>
    <row r="56" spans="1:64" ht="43.5" customHeight="1">
      <c r="A56" s="70" t="s">
        <v>208</v>
      </c>
      <c r="B56" s="70"/>
      <c r="C56" s="70"/>
      <c r="E56" s="17">
        <v>132244</v>
      </c>
      <c r="BL56" s="97"/>
    </row>
    <row r="57" spans="1:64" ht="43.5" customHeight="1">
      <c r="A57" s="71" t="s">
        <v>178</v>
      </c>
      <c r="B57" s="71"/>
      <c r="C57" s="71"/>
      <c r="E57" s="17">
        <f>SUM(F57:K57)</f>
        <v>0</v>
      </c>
      <c r="BL57" s="97"/>
    </row>
    <row r="58" spans="1:64" ht="43.5" customHeight="1">
      <c r="A58" s="72" t="s">
        <v>177</v>
      </c>
      <c r="B58" s="72"/>
      <c r="C58" s="72"/>
      <c r="E58" s="17">
        <f>SUM(F58:K58)</f>
        <v>0</v>
      </c>
      <c r="BL58" s="97"/>
    </row>
    <row r="63" spans="1:64" ht="48" customHeight="1">
      <c r="A63" s="106" t="str">
        <f>'سال 96'!A56:D56</f>
        <v>کل انرژی تزریق شده از ابتدای احداث نیروگاه ها تا کنون</v>
      </c>
      <c r="B63" s="106"/>
      <c r="C63" s="106"/>
      <c r="E63" s="106"/>
      <c r="F63" s="41">
        <f>'سال 96'!E56</f>
        <v>335890</v>
      </c>
      <c r="BL63" s="97"/>
    </row>
    <row r="64" spans="1:64" ht="48" customHeight="1">
      <c r="A64" s="106" t="str">
        <f>'سال 96'!A57:D57</f>
        <v>مبلغ کل واریزی به حساب مالکان نیروگاه تا کنون</v>
      </c>
      <c r="B64" s="106"/>
      <c r="C64" s="106"/>
      <c r="E64" s="106"/>
      <c r="F64" s="41">
        <f>'سال 96'!E57</f>
        <v>3589709313.7292933</v>
      </c>
      <c r="BL64" s="97"/>
    </row>
    <row r="65" spans="1:64" ht="48" customHeight="1">
      <c r="A65" s="106" t="str">
        <f>'سال 96'!A58:D58</f>
        <v>مبلغ کل حق الزحمه دریافتی از ساتبا تا کنون</v>
      </c>
      <c r="B65" s="106"/>
      <c r="C65" s="106"/>
      <c r="E65" s="106"/>
      <c r="F65" s="41">
        <f>'سال 96'!E58</f>
        <v>0</v>
      </c>
      <c r="BL65" s="97"/>
    </row>
  </sheetData>
  <pageMargins left="0.7" right="0.7" top="0.75" bottom="0.75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سال 96</vt:lpstr>
      <vt:lpstr>سال 97</vt:lpstr>
      <vt:lpstr>سال 98</vt:lpstr>
      <vt:lpstr>سال 99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9100</dc:creator>
  <cp:lastModifiedBy>9100</cp:lastModifiedBy>
  <cp:lastPrinted>2019-12-10T11:09:35Z</cp:lastPrinted>
  <dcterms:created xsi:type="dcterms:W3CDTF">2018-11-13T06:02:22Z</dcterms:created>
  <dcterms:modified xsi:type="dcterms:W3CDTF">2020-05-30T03:44:23Z</dcterms:modified>
</cp:coreProperties>
</file>