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170" windowHeight="7395" tabRatio="933" activeTab="0"/>
  </bookViews>
  <sheets>
    <sheet name="مقايسه" sheetId="1" r:id="rId1"/>
    <sheet name="شاخصها" sheetId="2" r:id="rId2"/>
    <sheet name="خلاصه ترانس" sheetId="3" r:id="rId3"/>
    <sheet name="شبکه" sheetId="4" r:id="rId4"/>
    <sheet name="خود نگهدار" sheetId="5" r:id="rId5"/>
    <sheet name="فروش انشعابات" sheetId="6" r:id="rId6"/>
    <sheet name="تعدادمشتركين" sheetId="7" r:id="rId7"/>
    <sheet name="مصرف انرژی" sheetId="8" r:id="rId8"/>
    <sheet name="وصول" sheetId="9" r:id="rId9"/>
    <sheet name="خرید انرژِی" sheetId="10" r:id="rId10"/>
    <sheet name="فیدرها" sheetId="11" r:id="rId11"/>
    <sheet name="بهره برداري" sheetId="12" r:id="rId12"/>
    <sheet name="تعدادپرسنل " sheetId="13" r:id="rId13"/>
    <sheet name="چاههای برقدار" sheetId="14" r:id="rId14"/>
    <sheet name="روستای برقدار" sheetId="15" r:id="rId15"/>
    <sheet name="فتوولتاییک" sheetId="16" r:id="rId16"/>
  </sheets>
  <externalReferences>
    <externalReference r:id="rId19"/>
    <externalReference r:id="rId20"/>
  </externalReferences>
  <definedNames>
    <definedName name="_xlnm._FilterDatabase" localSheetId="6" hidden="1">'تعدادمشتركين'!$P$2:$P$18</definedName>
    <definedName name="_xlnm._FilterDatabase" localSheetId="9" hidden="1">'خرید انرژِی'!$A$3:$V$47</definedName>
    <definedName name="_xlnm._FilterDatabase" localSheetId="3" hidden="1">'شبکه'!$A$5:$D$19</definedName>
    <definedName name="_xlfn.BAHTTEXT" hidden="1">#NAME?</definedName>
    <definedName name="_xlfn.SUMIFS" hidden="1">#NAME?</definedName>
    <definedName name="_xlnm.Print_Area" localSheetId="9">'خرید انرژِی'!$A$1:$P$48</definedName>
    <definedName name="Sheet1" localSheetId="13">'[2]List'!#REF!</definedName>
    <definedName name="Sheet1">'[1]LIST'!#REF!</definedName>
  </definedNames>
  <calcPr fullCalcOnLoad="1"/>
</workbook>
</file>

<file path=xl/sharedStrings.xml><?xml version="1.0" encoding="utf-8"?>
<sst xmlns="http://schemas.openxmlformats.org/spreadsheetml/2006/main" count="738" uniqueCount="317">
  <si>
    <t>رديف</t>
  </si>
  <si>
    <t>شركت توزيع نيروي برق استان مركزي</t>
  </si>
  <si>
    <t>جمع</t>
  </si>
  <si>
    <t>وضعيت موجود</t>
  </si>
  <si>
    <t>اراك</t>
  </si>
  <si>
    <t>كميجان</t>
  </si>
  <si>
    <t>تفرش</t>
  </si>
  <si>
    <t>آشتيان</t>
  </si>
  <si>
    <t>فراهان</t>
  </si>
  <si>
    <t>شازند</t>
  </si>
  <si>
    <t>خنداب</t>
  </si>
  <si>
    <t>خمين</t>
  </si>
  <si>
    <t>محلات</t>
  </si>
  <si>
    <t>دليجان</t>
  </si>
  <si>
    <t>ساوه</t>
  </si>
  <si>
    <t>مامونيه</t>
  </si>
  <si>
    <t>غرق آباد</t>
  </si>
  <si>
    <t>تعداد</t>
  </si>
  <si>
    <t>ارديبهشت</t>
  </si>
  <si>
    <t>خرداد</t>
  </si>
  <si>
    <t xml:space="preserve">جمع </t>
  </si>
  <si>
    <t>شمال</t>
  </si>
  <si>
    <t>جنوب</t>
  </si>
  <si>
    <t>جنوب غرب</t>
  </si>
  <si>
    <t>مركز</t>
  </si>
  <si>
    <t>استان</t>
  </si>
  <si>
    <t xml:space="preserve">دليجان </t>
  </si>
  <si>
    <t xml:space="preserve">تفرش </t>
  </si>
  <si>
    <t>عمومي</t>
  </si>
  <si>
    <t xml:space="preserve">صنعتي </t>
  </si>
  <si>
    <t>تجاري</t>
  </si>
  <si>
    <t xml:space="preserve">جمع کل </t>
  </si>
  <si>
    <t xml:space="preserve">تعداد مشتركين سنگين </t>
  </si>
  <si>
    <t xml:space="preserve">تعداد مشتركين عادي </t>
  </si>
  <si>
    <t>تعرفه</t>
  </si>
  <si>
    <t>معابر</t>
  </si>
  <si>
    <t>شهر</t>
  </si>
  <si>
    <t>انرژي خريداري (KWH)</t>
  </si>
  <si>
    <t>امور</t>
  </si>
  <si>
    <t>نام پست</t>
  </si>
  <si>
    <t xml:space="preserve">رديف </t>
  </si>
  <si>
    <t xml:space="preserve">جمع  </t>
  </si>
  <si>
    <t>فروردين</t>
  </si>
  <si>
    <t>اراك 1</t>
  </si>
  <si>
    <t>اراك 2( جاندير)</t>
  </si>
  <si>
    <t>اراك 2(ماشين سازي )</t>
  </si>
  <si>
    <t>اراك 2(خيرآباد)</t>
  </si>
  <si>
    <t>اراك 3</t>
  </si>
  <si>
    <t>اراك 4</t>
  </si>
  <si>
    <t>اراك 5</t>
  </si>
  <si>
    <t>ايبك آباد</t>
  </si>
  <si>
    <t xml:space="preserve">ساروق </t>
  </si>
  <si>
    <t>گركان</t>
  </si>
  <si>
    <t>تفرش ( دكترحسابي )</t>
  </si>
  <si>
    <t>پالايشگاه</t>
  </si>
  <si>
    <t>مهدي آباد</t>
  </si>
  <si>
    <t xml:space="preserve">آستانه </t>
  </si>
  <si>
    <t>شهر ساوه 1</t>
  </si>
  <si>
    <t>شهر ساوه 2</t>
  </si>
  <si>
    <t>شهر صنعتي ساوه 1</t>
  </si>
  <si>
    <t>شهر صنعتي ساوه 2</t>
  </si>
  <si>
    <t>شهر صنعتي ساوه 3</t>
  </si>
  <si>
    <t xml:space="preserve">ما مونيه </t>
  </si>
  <si>
    <t>خمين 1</t>
  </si>
  <si>
    <t>خمين 2</t>
  </si>
  <si>
    <t xml:space="preserve">خنداب </t>
  </si>
  <si>
    <t>فراهان 230</t>
  </si>
  <si>
    <t>زرنديه</t>
  </si>
  <si>
    <t>شهر صنعتي خمين</t>
  </si>
  <si>
    <t>شهر ساوه 3</t>
  </si>
  <si>
    <t>اراك 8</t>
  </si>
  <si>
    <t>خشكرود</t>
  </si>
  <si>
    <t xml:space="preserve">جمع كل </t>
  </si>
  <si>
    <t>جمع كل</t>
  </si>
  <si>
    <t>سال</t>
  </si>
  <si>
    <t>بي برنامه</t>
  </si>
  <si>
    <t>با برنامه</t>
  </si>
  <si>
    <t>MWH</t>
  </si>
  <si>
    <t>واحد</t>
  </si>
  <si>
    <t>MW</t>
  </si>
  <si>
    <t>پرسنل شرکت</t>
  </si>
  <si>
    <t>بخش مشاغل</t>
  </si>
  <si>
    <t>ستاد</t>
  </si>
  <si>
    <t>فرمهين</t>
  </si>
  <si>
    <t>حاجي آباد</t>
  </si>
  <si>
    <t>شرح فعاليتها</t>
  </si>
  <si>
    <t>كيلومتر</t>
  </si>
  <si>
    <t>طول شبكه فشار متوسط هوايي</t>
  </si>
  <si>
    <t>طول شبكه فشار متوسط زميني</t>
  </si>
  <si>
    <t>طول شبكه فشار ضعيف هوايي</t>
  </si>
  <si>
    <t>طول شبكه فشار ضعيف زميني</t>
  </si>
  <si>
    <t>دستگاه</t>
  </si>
  <si>
    <t>تعداد ترانسفورماتورهاي هوايي</t>
  </si>
  <si>
    <t>تعداد ترانسفورماتورهاي زميني</t>
  </si>
  <si>
    <t>مشترك</t>
  </si>
  <si>
    <t>خانگي</t>
  </si>
  <si>
    <t>عمومي و معابر</t>
  </si>
  <si>
    <t>كشاورزي</t>
  </si>
  <si>
    <t>صنعتي</t>
  </si>
  <si>
    <t xml:space="preserve">تجاري </t>
  </si>
  <si>
    <t>ـ</t>
  </si>
  <si>
    <t>پيك بار غير همزمان</t>
  </si>
  <si>
    <t>نفر</t>
  </si>
  <si>
    <t>تعداد پرسنل</t>
  </si>
  <si>
    <t>كارگر</t>
  </si>
  <si>
    <t>كارمند</t>
  </si>
  <si>
    <t>تعداد قطعيها</t>
  </si>
  <si>
    <t>در هزار</t>
  </si>
  <si>
    <t xml:space="preserve">نرخ انرژي توزيع نشده </t>
  </si>
  <si>
    <t>درصد تغيير</t>
  </si>
  <si>
    <t>سال 87</t>
  </si>
  <si>
    <t>شرح</t>
  </si>
  <si>
    <t>ميزان انرژي تلف شده</t>
  </si>
  <si>
    <t>درصد</t>
  </si>
  <si>
    <t>عدد تلفات</t>
  </si>
  <si>
    <t>درصد تركيب درآمد</t>
  </si>
  <si>
    <t>درصد تركيب مصرف</t>
  </si>
  <si>
    <t>درصد تركيب مشتركين</t>
  </si>
  <si>
    <t>ميزان درآمد
(ميليون ريال)</t>
  </si>
  <si>
    <t>تعداد مشترك</t>
  </si>
  <si>
    <t>مقايسه تركيب مصرف ، درآمد و مشتركين</t>
  </si>
  <si>
    <t>آزاد</t>
  </si>
  <si>
    <t>غرب اراک</t>
  </si>
  <si>
    <t>شرق اراک</t>
  </si>
  <si>
    <t>اراک 6</t>
  </si>
  <si>
    <t>سال 88</t>
  </si>
  <si>
    <t>روستا</t>
  </si>
  <si>
    <t>پيك بار همزمان</t>
  </si>
  <si>
    <t xml:space="preserve">نام بخش </t>
  </si>
  <si>
    <t>کميجان</t>
  </si>
  <si>
    <t>قدرت(KW)</t>
  </si>
  <si>
    <t>غرب اراك</t>
  </si>
  <si>
    <t xml:space="preserve">شرق اراك </t>
  </si>
  <si>
    <t>سال 89</t>
  </si>
  <si>
    <t>تعداد چاه آب كشاورزي موجود</t>
  </si>
  <si>
    <t xml:space="preserve">انرژي توزيع نشده </t>
  </si>
  <si>
    <t>مزرعه نو*</t>
  </si>
  <si>
    <t>جمع ظرفيت</t>
  </si>
  <si>
    <t>جمع تعداد</t>
  </si>
  <si>
    <t>ظرفيت ترانس زميني</t>
  </si>
  <si>
    <t>ظرفيت ترانس هوايي</t>
  </si>
  <si>
    <t>تعداد ترانس هوايي</t>
  </si>
  <si>
    <t>فشار متوسط</t>
  </si>
  <si>
    <t>شهرستان</t>
  </si>
  <si>
    <t>عملکرد</t>
  </si>
  <si>
    <t>زميني</t>
  </si>
  <si>
    <t>هوايي</t>
  </si>
  <si>
    <t>سال 90</t>
  </si>
  <si>
    <t>شرکت توزيع نيروي برق استان مرکزي</t>
  </si>
  <si>
    <t>کل قطعيها</t>
  </si>
  <si>
    <t>قطعيهاي با برنامه</t>
  </si>
  <si>
    <t>قطعيهاي بي برنامه</t>
  </si>
  <si>
    <t>ناحيه</t>
  </si>
  <si>
    <t>شرق اراك</t>
  </si>
  <si>
    <t>استا ن</t>
  </si>
  <si>
    <t>مگاوات ساعت</t>
  </si>
  <si>
    <t>کل انرژي توزيع نشده</t>
  </si>
  <si>
    <t xml:space="preserve"> انرژي توزيع نشده با برنامه</t>
  </si>
  <si>
    <t>انرژي توزيع نشده بي برنامه</t>
  </si>
  <si>
    <t>دليجان 2</t>
  </si>
  <si>
    <t>اراک امور غرب</t>
  </si>
  <si>
    <t>اراک امور شرق</t>
  </si>
  <si>
    <t>غرق اباد</t>
  </si>
  <si>
    <t>اشتيان</t>
  </si>
  <si>
    <t>زاويه</t>
  </si>
  <si>
    <t>تعداد ترانس زميني</t>
  </si>
  <si>
    <t>ساير مصارف</t>
  </si>
  <si>
    <t>نام قسمت</t>
  </si>
  <si>
    <t>فشار ضعيف</t>
  </si>
  <si>
    <t>حلقه</t>
  </si>
  <si>
    <t>سال 91</t>
  </si>
  <si>
    <t>انرژي دريافتي</t>
  </si>
  <si>
    <t>ميليون ريال</t>
  </si>
  <si>
    <t>درصد وصول</t>
  </si>
  <si>
    <t>بدهي آخر دوره</t>
  </si>
  <si>
    <t>وصول</t>
  </si>
  <si>
    <t>فروش دوره</t>
  </si>
  <si>
    <t>بخش/امور</t>
  </si>
  <si>
    <t>کشاورزي</t>
  </si>
  <si>
    <t>سايرمصارف</t>
  </si>
  <si>
    <t>نوع مشترک</t>
  </si>
  <si>
    <t>شهري</t>
  </si>
  <si>
    <t>روستايي</t>
  </si>
  <si>
    <t>ديماندي</t>
  </si>
  <si>
    <t>صنعتي مامونيه</t>
  </si>
  <si>
    <t>اراک 7</t>
  </si>
  <si>
    <t>پرسنل پيمانکار</t>
  </si>
  <si>
    <t>ناحيه/ بخش</t>
  </si>
  <si>
    <t>ميانگين قدرت (KW)</t>
  </si>
  <si>
    <t>شهرک مهاجران</t>
  </si>
  <si>
    <t xml:space="preserve">معابر </t>
  </si>
  <si>
    <t xml:space="preserve">ساير مصارف </t>
  </si>
  <si>
    <t xml:space="preserve"> عمومي</t>
  </si>
  <si>
    <t xml:space="preserve"> خانگي</t>
  </si>
  <si>
    <t>بخش</t>
  </si>
  <si>
    <t>سال 92</t>
  </si>
  <si>
    <t>کيلووات ساعت</t>
  </si>
  <si>
    <t>مصرف انرژي</t>
  </si>
  <si>
    <t>هزار ريال</t>
  </si>
  <si>
    <t>مبلغ انرژي مصرفي</t>
  </si>
  <si>
    <t xml:space="preserve">خانگي </t>
  </si>
  <si>
    <t>روستاي برقدار شده</t>
  </si>
  <si>
    <t>چاههاي برقدار شده</t>
  </si>
  <si>
    <t>ميزان مصرف
(MWH)</t>
  </si>
  <si>
    <t>جمع شبکه فشار متوسط</t>
  </si>
  <si>
    <t>جمع تعداد ترانسفورماتور</t>
  </si>
  <si>
    <t>جمع کل شبکه</t>
  </si>
  <si>
    <t>انرژي دريافتي از پستهاي 63/20</t>
  </si>
  <si>
    <t>تعداد مشتركين</t>
  </si>
  <si>
    <t>مساحت استان</t>
  </si>
  <si>
    <t>تعداد شهرستان</t>
  </si>
  <si>
    <t>تعداد شهر</t>
  </si>
  <si>
    <t>12</t>
  </si>
  <si>
    <t>32</t>
  </si>
  <si>
    <t>1/413/959نفر</t>
  </si>
  <si>
    <t>عملکرد سال 92</t>
  </si>
  <si>
    <t>تعداد چاه كشاورزي برقدارشده</t>
  </si>
  <si>
    <t>جمعيت استان</t>
  </si>
  <si>
    <t>29/127کيلومتر مربع</t>
  </si>
  <si>
    <t>وضعيت موجود پايان 92</t>
  </si>
  <si>
    <t>جمع شبکه فشار ضعيف</t>
  </si>
  <si>
    <t>تعداد فيدر فشار متوسط</t>
  </si>
  <si>
    <t>تعداد پست فوق توزيع عمومي</t>
  </si>
  <si>
    <t>انرژي خريداري شركت توزيع نيروي برق استان مركزي در سال1393</t>
  </si>
  <si>
    <t xml:space="preserve"> سال 92</t>
  </si>
  <si>
    <t>مصرف سال93
(KWH)</t>
  </si>
  <si>
    <t>سال 93</t>
  </si>
  <si>
    <t>تعداد چاههاي برقدار شده طي سالهاي 87-93</t>
  </si>
  <si>
    <t>بدهي اول سال</t>
  </si>
  <si>
    <t>تير</t>
  </si>
  <si>
    <t>مصرف انرژي مشترکين</t>
  </si>
  <si>
    <t>درصد تلفات</t>
  </si>
  <si>
    <t>مبلغ انرژي فروخته شده</t>
  </si>
  <si>
    <t>مبلغ انرژي وصول شده</t>
  </si>
  <si>
    <t>درصد وصول مطالبات</t>
  </si>
  <si>
    <t>اراک</t>
  </si>
  <si>
    <t>شهريور</t>
  </si>
  <si>
    <t>مرداد</t>
  </si>
  <si>
    <t xml:space="preserve"> فيدرهاي20كيلوولت عمومي،اختصاصي توزيع برق استان مركزي</t>
  </si>
  <si>
    <t xml:space="preserve">مجموع </t>
  </si>
  <si>
    <t xml:space="preserve"> شرق اراك</t>
  </si>
  <si>
    <t xml:space="preserve"> غرب اراك</t>
  </si>
  <si>
    <t>مديريت توزيع</t>
  </si>
  <si>
    <t>فيدراختصاصي</t>
  </si>
  <si>
    <t>فيدرعمومي</t>
  </si>
  <si>
    <t>ارقده</t>
  </si>
  <si>
    <t>آبان</t>
  </si>
  <si>
    <t>مهر</t>
  </si>
  <si>
    <t xml:space="preserve">وضعيت مصرف وتلفات انرژي الكتريكي </t>
  </si>
  <si>
    <t>دي</t>
  </si>
  <si>
    <t>آذر</t>
  </si>
  <si>
    <t>پايان92</t>
  </si>
  <si>
    <t>تعداد مشتركين موجود استان درپايان سال93</t>
  </si>
  <si>
    <t>اسفند</t>
  </si>
  <si>
    <t>بهمن</t>
  </si>
  <si>
    <t>سال92</t>
  </si>
  <si>
    <t>وضعيت وصول مطالبات در سال 1393</t>
  </si>
  <si>
    <t>چاههاي آب كشاورزي برقدار شده تا پايان سال 1393</t>
  </si>
  <si>
    <t>عملکرد تعداد قطعيها در  سال 1393 و مقايسه با  سالهای قبل</t>
  </si>
  <si>
    <r>
      <t>عملکرد انرژي توزيع نشده درسال سال 1393 و مقايسه با مدت مشابه سالهای قبل</t>
    </r>
    <r>
      <rPr>
        <b/>
        <i/>
        <sz val="11"/>
        <color indexed="10"/>
        <rFont val="Zar"/>
        <family val="0"/>
      </rPr>
      <t>(قطع فيدر)</t>
    </r>
  </si>
  <si>
    <t>خلاصه اطلاعات شركت در سال 93</t>
  </si>
  <si>
    <t xml:space="preserve">عملكرد شبكه توزيع در سال93 </t>
  </si>
  <si>
    <t>پايان 92</t>
  </si>
  <si>
    <t>عملکرد سال93</t>
  </si>
  <si>
    <t>وضعيت موجود پايان 93</t>
  </si>
  <si>
    <t>وضعيت شركت توزيع نيروي برق استان مرکزي تا پايان سال 93</t>
  </si>
  <si>
    <t>سال93</t>
  </si>
  <si>
    <t xml:space="preserve">   گزارش مديريتي تعداد فروش انشعاب از تاريخ 93/01/01 تا تاريخ 93/12/29  </t>
  </si>
  <si>
    <t>مشخصات عملکرد تعداد ترانسفورماتورهاي استان در سال 1393</t>
  </si>
  <si>
    <t>مشخصات تعداد ترانسفورماتورهاي موجود استان در پايان سال 1393</t>
  </si>
  <si>
    <t>تعدادپرسنل شرکت توزيع نيروي برق استان مرکزي در پايان سال 1393</t>
  </si>
  <si>
    <t>ترانسفورماتور</t>
  </si>
  <si>
    <t>شبکه فشار</t>
  </si>
  <si>
    <t>تعداد خانوار</t>
  </si>
  <si>
    <t>نام روستا</t>
  </si>
  <si>
    <t>دهستان</t>
  </si>
  <si>
    <t>ظرفيت</t>
  </si>
  <si>
    <t>ضعيف</t>
  </si>
  <si>
    <t xml:space="preserve">متوسط       </t>
  </si>
  <si>
    <t>(دستگاه)</t>
  </si>
  <si>
    <t>( كيلوولت آمپر)</t>
  </si>
  <si>
    <t>(كيلومتر)</t>
  </si>
  <si>
    <t>خانوار</t>
  </si>
  <si>
    <t xml:space="preserve">موجودي </t>
  </si>
  <si>
    <t>عملكرد</t>
  </si>
  <si>
    <t xml:space="preserve"> اراك</t>
  </si>
  <si>
    <t xml:space="preserve">كميجان </t>
  </si>
  <si>
    <t xml:space="preserve">آشتيان </t>
  </si>
  <si>
    <t xml:space="preserve">خمين </t>
  </si>
  <si>
    <t xml:space="preserve">ساوه </t>
  </si>
  <si>
    <t>وضعيـت موجودي روستاهاي برقدار شركت در پايان سال 1393</t>
  </si>
  <si>
    <t>ساوه-غرق آباد</t>
  </si>
  <si>
    <t>کشکور</t>
  </si>
  <si>
    <t xml:space="preserve">روستاي چالفخره </t>
  </si>
  <si>
    <t xml:space="preserve">کوهپايه </t>
  </si>
  <si>
    <t xml:space="preserve">روستاي بايخان </t>
  </si>
  <si>
    <t>مسير اردمين-ميچک</t>
  </si>
  <si>
    <t>آق کهريز</t>
  </si>
  <si>
    <t>آمار روستاهاي برق دار شده شركت توزيع نيروي برق  استان مرکزي درسال1393</t>
  </si>
  <si>
    <t>ردیف</t>
  </si>
  <si>
    <t>مساجد</t>
  </si>
  <si>
    <t>مدارس</t>
  </si>
  <si>
    <t>وضعيت سيستم فتوولتاييک  درسال1393</t>
  </si>
  <si>
    <t>قدرت
(کيلووات)</t>
  </si>
  <si>
    <t>ساختمانهاي اداري شرکت</t>
  </si>
  <si>
    <t>شبکه فشار ضعیف کابل خودنگهدار(کیلومتر)</t>
  </si>
  <si>
    <t xml:space="preserve">مدیریت توزیع برق </t>
  </si>
  <si>
    <t>موجودی در پایان 93</t>
  </si>
  <si>
    <t>کمیجان</t>
  </si>
  <si>
    <t>مامونیه</t>
  </si>
  <si>
    <t>خمین</t>
  </si>
  <si>
    <t>دلیجان</t>
  </si>
  <si>
    <t>آشتیان</t>
  </si>
  <si>
    <t>موجودی شبکه کابل خود نگهدار در پایان سال 1393</t>
  </si>
  <si>
    <t>طول شبكه فشار ضعيف هوايي(خودنگهدار)</t>
  </si>
  <si>
    <t>سيستمهاي فتوولتاييک</t>
  </si>
  <si>
    <t>کيلووات</t>
  </si>
</sst>
</file>

<file path=xl/styles.xml><?xml version="1.0" encoding="utf-8"?>
<styleSheet xmlns="http://schemas.openxmlformats.org/spreadsheetml/2006/main">
  <numFmts count="57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&quot;ريال&quot;\ * #,##0.00_-;_-&quot;ريال&quot;\ * #,##0.00\-;_-&quot;ريال&quot;\ * &quot;-&quot;??_-;_-@_-"/>
    <numFmt numFmtId="170" formatCode="0.0"/>
    <numFmt numFmtId="171" formatCode="0.000"/>
    <numFmt numFmtId="172" formatCode="0.00000"/>
    <numFmt numFmtId="173" formatCode="#,##0.0"/>
    <numFmt numFmtId="174" formatCode="0.0000"/>
    <numFmt numFmtId="175" formatCode="[$-429]h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B2mmm\-yy"/>
    <numFmt numFmtId="189" formatCode="B2dd/mm/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yy/mm/dd;@"/>
    <numFmt numFmtId="199" formatCode="0.000000000"/>
    <numFmt numFmtId="200" formatCode="0.00000000"/>
    <numFmt numFmtId="201" formatCode="0.0000000"/>
    <numFmt numFmtId="202" formatCode="0.000000"/>
    <numFmt numFmtId="203" formatCode="0.0000000000"/>
    <numFmt numFmtId="204" formatCode="&quot;رىال&quot;\ #,##0_-;&quot;رىال&quot;\ #,##0\-"/>
    <numFmt numFmtId="205" formatCode="&quot;رىال&quot;\ #,##0_-;[Red]&quot;رىال&quot;\ #,##0\-"/>
    <numFmt numFmtId="206" formatCode="&quot;رىال&quot;\ #,##0.00_-;&quot;رىال&quot;\ #,##0.00\-"/>
    <numFmt numFmtId="207" formatCode="&quot;رىال&quot;\ #,##0.00_-;[Red]&quot;رىال&quot;\ #,##0.00\-"/>
    <numFmt numFmtId="208" formatCode="_-&quot;رىال&quot;\ * #,##0_-;_-&quot;رىال&quot;\ * #,##0\-;_-&quot;رىال&quot;\ * &quot;-&quot;_-;_-@_-"/>
    <numFmt numFmtId="209" formatCode="_-&quot;رىال&quot;\ * #,##0.00_-;_-&quot;رىال&quot;\ * #,##0.00\-;_-&quot;رىال&quot;\ * &quot;-&quot;??_-;_-@_-"/>
    <numFmt numFmtId="210" formatCode="[$-429]hh:mm:ss\ \ق\.\ظ/\ب\.\ظ"/>
    <numFmt numFmtId="211" formatCode="#,##0\ "/>
    <numFmt numFmtId="212" formatCode="0.000000000000000"/>
  </numFmts>
  <fonts count="84">
    <font>
      <sz val="10"/>
      <name val="Arial"/>
      <family val="0"/>
    </font>
    <font>
      <sz val="8"/>
      <name val="Arial"/>
      <family val="2"/>
    </font>
    <font>
      <b/>
      <sz val="11"/>
      <name val="Nazanin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2  Nazanin"/>
      <family val="0"/>
    </font>
    <font>
      <b/>
      <sz val="14"/>
      <name val="Nazanin"/>
      <family val="0"/>
    </font>
    <font>
      <b/>
      <sz val="12"/>
      <name val="Arial"/>
      <family val="2"/>
    </font>
    <font>
      <b/>
      <sz val="12"/>
      <name val="Nazanin"/>
      <family val="0"/>
    </font>
    <font>
      <b/>
      <sz val="10"/>
      <name val="Arial"/>
      <family val="2"/>
    </font>
    <font>
      <sz val="11"/>
      <name val="Nazanin"/>
      <family val="0"/>
    </font>
    <font>
      <b/>
      <sz val="12"/>
      <color indexed="8"/>
      <name val="Arial"/>
      <family val="2"/>
    </font>
    <font>
      <sz val="10"/>
      <name val="Titr"/>
      <family val="0"/>
    </font>
    <font>
      <sz val="14"/>
      <name val="Titr"/>
      <family val="0"/>
    </font>
    <font>
      <b/>
      <sz val="12"/>
      <name val="Titr"/>
      <family val="0"/>
    </font>
    <font>
      <b/>
      <sz val="14"/>
      <name val="Titr"/>
      <family val="0"/>
    </font>
    <font>
      <sz val="14"/>
      <name val="Arial"/>
      <family val="2"/>
    </font>
    <font>
      <b/>
      <sz val="12"/>
      <name val="2  Yagut"/>
      <family val="0"/>
    </font>
    <font>
      <b/>
      <sz val="11"/>
      <name val="2  Yagut"/>
      <family val="0"/>
    </font>
    <font>
      <b/>
      <sz val="12"/>
      <name val="Times New Roman"/>
      <family val="1"/>
    </font>
    <font>
      <sz val="10"/>
      <name val="MS Sans Serif"/>
      <family val="2"/>
    </font>
    <font>
      <b/>
      <sz val="16"/>
      <name val="Arial"/>
      <family val="2"/>
    </font>
    <font>
      <b/>
      <sz val="12"/>
      <name val="Zar"/>
      <family val="0"/>
    </font>
    <font>
      <sz val="16"/>
      <name val="Titr"/>
      <family val="0"/>
    </font>
    <font>
      <b/>
      <sz val="11"/>
      <name val="Zar"/>
      <family val="0"/>
    </font>
    <font>
      <sz val="11"/>
      <name val="Zar"/>
      <family val="0"/>
    </font>
    <font>
      <b/>
      <sz val="16"/>
      <color indexed="8"/>
      <name val="Zar"/>
      <family val="0"/>
    </font>
    <font>
      <b/>
      <sz val="18"/>
      <color indexed="8"/>
      <name val="Titr"/>
      <family val="0"/>
    </font>
    <font>
      <b/>
      <sz val="14"/>
      <name val="Zar"/>
      <family val="0"/>
    </font>
    <font>
      <sz val="10"/>
      <name val="Zar"/>
      <family val="0"/>
    </font>
    <font>
      <b/>
      <sz val="16"/>
      <name val="Zar"/>
      <family val="0"/>
    </font>
    <font>
      <sz val="11"/>
      <color indexed="8"/>
      <name val="Calibri"/>
      <family val="2"/>
    </font>
    <font>
      <sz val="10"/>
      <color indexed="8"/>
      <name val="Titr"/>
      <family val="0"/>
    </font>
    <font>
      <b/>
      <sz val="12"/>
      <color indexed="8"/>
      <name val="Zar"/>
      <family val="0"/>
    </font>
    <font>
      <b/>
      <sz val="10"/>
      <name val="Zar"/>
      <family val="0"/>
    </font>
    <font>
      <b/>
      <sz val="16"/>
      <name val="Titr"/>
      <family val="0"/>
    </font>
    <font>
      <b/>
      <sz val="14"/>
      <color indexed="8"/>
      <name val="Zar"/>
      <family val="0"/>
    </font>
    <font>
      <b/>
      <sz val="20"/>
      <name val="Arial"/>
      <family val="2"/>
    </font>
    <font>
      <b/>
      <sz val="20"/>
      <name val="Titr"/>
      <family val="0"/>
    </font>
    <font>
      <sz val="12"/>
      <name val="Zar"/>
      <family val="0"/>
    </font>
    <font>
      <b/>
      <i/>
      <sz val="11"/>
      <color indexed="10"/>
      <name val="Zar"/>
      <family val="0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56"/>
      <name val="Zar"/>
      <family val="0"/>
    </font>
    <font>
      <b/>
      <sz val="14"/>
      <color indexed="56"/>
      <name val="Titr"/>
      <family val="0"/>
    </font>
    <font>
      <sz val="8"/>
      <name val="Tahoma"/>
      <family val="2"/>
    </font>
    <font>
      <sz val="10"/>
      <color indexed="8"/>
      <name val="Calibri"/>
      <family val="0"/>
    </font>
    <font>
      <b/>
      <sz val="11"/>
      <color indexed="8"/>
      <name val="Zar"/>
      <family val="0"/>
    </font>
    <font>
      <sz val="7.1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3" tint="-0.4999699890613556"/>
      <name val="Zar"/>
      <family val="0"/>
    </font>
    <font>
      <b/>
      <sz val="14"/>
      <color theme="3" tint="-0.4999699890613556"/>
      <name val="Tit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Gray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553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70" fontId="6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0" fontId="11" fillId="0" borderId="0" xfId="0" applyFont="1" applyFill="1" applyAlignment="1">
      <alignment horizontal="center" vertical="center" shrinkToFit="1" readingOrder="2"/>
    </xf>
    <xf numFmtId="0" fontId="11" fillId="0" borderId="0" xfId="0" applyFont="1" applyFill="1" applyAlignment="1">
      <alignment vertical="center" shrinkToFit="1" readingOrder="2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170" fontId="0" fillId="0" borderId="0" xfId="0" applyNumberFormat="1" applyAlignment="1">
      <alignment/>
    </xf>
    <xf numFmtId="0" fontId="16" fillId="0" borderId="0" xfId="0" applyFont="1" applyFill="1" applyAlignment="1">
      <alignment/>
    </xf>
    <xf numFmtId="170" fontId="5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Fill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textRotation="90" wrapText="1"/>
    </xf>
    <xf numFmtId="17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readingOrder="2"/>
    </xf>
    <xf numFmtId="1" fontId="0" fillId="0" borderId="0" xfId="0" applyNumberFormat="1" applyAlignment="1">
      <alignment readingOrder="2"/>
    </xf>
    <xf numFmtId="0" fontId="19" fillId="0" borderId="10" xfId="0" applyFont="1" applyBorder="1" applyAlignment="1">
      <alignment horizontal="center" vertical="center" wrapText="1" readingOrder="2"/>
    </xf>
    <xf numFmtId="0" fontId="19" fillId="0" borderId="10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0" fillId="0" borderId="0" xfId="58" applyAlignment="1">
      <alignment horizontal="center" vertical="center" wrapText="1"/>
      <protection/>
    </xf>
    <xf numFmtId="0" fontId="22" fillId="33" borderId="10" xfId="0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0" fontId="24" fillId="0" borderId="0" xfId="0" applyFont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7" fillId="0" borderId="0" xfId="61" applyFont="1" applyAlignment="1">
      <alignment horizontal="center" vertical="center"/>
      <protection/>
    </xf>
    <xf numFmtId="1" fontId="7" fillId="0" borderId="0" xfId="61" applyNumberFormat="1" applyFont="1" applyAlignment="1">
      <alignment horizontal="center" vertical="center"/>
      <protection/>
    </xf>
    <xf numFmtId="3" fontId="7" fillId="0" borderId="0" xfId="61" applyNumberFormat="1" applyFont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18" fillId="0" borderId="0" xfId="0" applyFont="1" applyBorder="1" applyAlignment="1">
      <alignment vertical="center" textRotation="90" wrapText="1"/>
    </xf>
    <xf numFmtId="170" fontId="21" fillId="0" borderId="0" xfId="0" applyNumberFormat="1" applyFont="1" applyAlignment="1">
      <alignment vertical="center"/>
    </xf>
    <xf numFmtId="1" fontId="11" fillId="0" borderId="0" xfId="0" applyNumberFormat="1" applyFont="1" applyFill="1" applyAlignment="1">
      <alignment horizontal="center" vertical="center" shrinkToFit="1" readingOrder="2"/>
    </xf>
    <xf numFmtId="1" fontId="0" fillId="0" borderId="0" xfId="58" applyNumberFormat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readingOrder="2"/>
    </xf>
    <xf numFmtId="0" fontId="24" fillId="0" borderId="1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readingOrder="2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shrinkToFit="1"/>
    </xf>
    <xf numFmtId="170" fontId="24" fillId="0" borderId="14" xfId="0" applyNumberFormat="1" applyFont="1" applyFill="1" applyBorder="1" applyAlignment="1">
      <alignment horizontal="center" vertical="center" readingOrder="2"/>
    </xf>
    <xf numFmtId="170" fontId="24" fillId="0" borderId="10" xfId="0" applyNumberFormat="1" applyFont="1" applyFill="1" applyBorder="1" applyAlignment="1">
      <alignment horizontal="center" vertical="center" readingOrder="2"/>
    </xf>
    <xf numFmtId="173" fontId="7" fillId="0" borderId="0" xfId="61" applyNumberFormat="1" applyFont="1" applyAlignment="1">
      <alignment horizontal="center" vertical="center"/>
      <protection/>
    </xf>
    <xf numFmtId="170" fontId="9" fillId="0" borderId="0" xfId="0" applyNumberFormat="1" applyFont="1" applyBorder="1" applyAlignment="1">
      <alignment vertical="center"/>
    </xf>
    <xf numFmtId="170" fontId="0" fillId="0" borderId="0" xfId="0" applyNumberFormat="1" applyBorder="1" applyAlignment="1">
      <alignment vertical="center"/>
    </xf>
    <xf numFmtId="170" fontId="7" fillId="0" borderId="0" xfId="61" applyNumberFormat="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6" fillId="0" borderId="18" xfId="0" applyFont="1" applyFill="1" applyBorder="1" applyAlignment="1">
      <alignment horizontal="center" vertical="center" shrinkToFit="1" readingOrder="2"/>
    </xf>
    <xf numFmtId="0" fontId="26" fillId="0" borderId="14" xfId="0" applyFont="1" applyFill="1" applyBorder="1" applyAlignment="1">
      <alignment horizontal="center" vertical="center" shrinkToFit="1" readingOrder="2"/>
    </xf>
    <xf numFmtId="0" fontId="26" fillId="0" borderId="19" xfId="0" applyFont="1" applyFill="1" applyBorder="1" applyAlignment="1">
      <alignment horizontal="center" vertical="center" shrinkToFit="1" readingOrder="2"/>
    </xf>
    <xf numFmtId="0" fontId="26" fillId="0" borderId="20" xfId="0" applyFont="1" applyFill="1" applyBorder="1" applyAlignment="1">
      <alignment horizontal="center" vertical="center" shrinkToFit="1" readingOrder="2"/>
    </xf>
    <xf numFmtId="0" fontId="26" fillId="0" borderId="11" xfId="0" applyFont="1" applyFill="1" applyBorder="1" applyAlignment="1">
      <alignment horizontal="center" vertical="center" shrinkToFit="1" readingOrder="2"/>
    </xf>
    <xf numFmtId="0" fontId="26" fillId="0" borderId="13" xfId="0" applyFont="1" applyFill="1" applyBorder="1" applyAlignment="1">
      <alignment horizontal="center" vertical="center" shrinkToFit="1" readingOrder="2"/>
    </xf>
    <xf numFmtId="0" fontId="26" fillId="0" borderId="12" xfId="0" applyFont="1" applyFill="1" applyBorder="1" applyAlignment="1">
      <alignment horizontal="center" vertical="center" shrinkToFit="1" readingOrder="2"/>
    </xf>
    <xf numFmtId="0" fontId="26" fillId="0" borderId="21" xfId="0" applyFont="1" applyFill="1" applyBorder="1" applyAlignment="1">
      <alignment horizontal="center" vertical="center" shrinkToFit="1" readingOrder="2"/>
    </xf>
    <xf numFmtId="0" fontId="26" fillId="0" borderId="22" xfId="0" applyFont="1" applyFill="1" applyBorder="1" applyAlignment="1">
      <alignment horizontal="center" vertical="center" shrinkToFit="1" readingOrder="2"/>
    </xf>
    <xf numFmtId="0" fontId="26" fillId="0" borderId="23" xfId="0" applyFont="1" applyFill="1" applyBorder="1" applyAlignment="1">
      <alignment horizontal="center" vertical="center" shrinkToFit="1" readingOrder="2"/>
    </xf>
    <xf numFmtId="0" fontId="26" fillId="0" borderId="24" xfId="0" applyFont="1" applyFill="1" applyBorder="1" applyAlignment="1">
      <alignment horizontal="center" vertical="center" shrinkToFit="1" readingOrder="2"/>
    </xf>
    <xf numFmtId="0" fontId="26" fillId="0" borderId="25" xfId="0" applyFont="1" applyFill="1" applyBorder="1" applyAlignment="1">
      <alignment horizontal="center" vertical="center" shrinkToFit="1" readingOrder="2"/>
    </xf>
    <xf numFmtId="0" fontId="26" fillId="0" borderId="26" xfId="0" applyFont="1" applyFill="1" applyBorder="1" applyAlignment="1">
      <alignment horizontal="center" vertical="center" shrinkToFit="1" readingOrder="2"/>
    </xf>
    <xf numFmtId="0" fontId="26" fillId="0" borderId="27" xfId="0" applyFont="1" applyFill="1" applyBorder="1" applyAlignment="1">
      <alignment horizontal="center" vertical="center" shrinkToFit="1" readingOrder="2"/>
    </xf>
    <xf numFmtId="0" fontId="26" fillId="0" borderId="28" xfId="0" applyFont="1" applyFill="1" applyBorder="1" applyAlignment="1">
      <alignment horizontal="center" vertical="center" shrinkToFit="1" readingOrder="2"/>
    </xf>
    <xf numFmtId="0" fontId="26" fillId="0" borderId="10" xfId="0" applyFont="1" applyFill="1" applyBorder="1" applyAlignment="1">
      <alignment horizontal="center" vertical="center" shrinkToFit="1" readingOrder="2"/>
    </xf>
    <xf numFmtId="0" fontId="26" fillId="0" borderId="29" xfId="0" applyFont="1" applyFill="1" applyBorder="1" applyAlignment="1">
      <alignment horizontal="center" vertical="center" shrinkToFit="1" readingOrder="2"/>
    </xf>
    <xf numFmtId="0" fontId="26" fillId="0" borderId="30" xfId="0" applyFont="1" applyFill="1" applyBorder="1" applyAlignment="1">
      <alignment horizontal="center" vertical="center" shrinkToFit="1" readingOrder="2"/>
    </xf>
    <xf numFmtId="0" fontId="26" fillId="0" borderId="31" xfId="0" applyFont="1" applyFill="1" applyBorder="1" applyAlignment="1">
      <alignment horizontal="center" vertical="center" shrinkToFit="1" readingOrder="2"/>
    </xf>
    <xf numFmtId="0" fontId="26" fillId="0" borderId="32" xfId="0" applyFont="1" applyFill="1" applyBorder="1" applyAlignment="1">
      <alignment horizontal="center" vertical="center" shrinkToFit="1" readingOrder="2"/>
    </xf>
    <xf numFmtId="1" fontId="26" fillId="0" borderId="31" xfId="0" applyNumberFormat="1" applyFont="1" applyFill="1" applyBorder="1" applyAlignment="1">
      <alignment horizontal="center" vertical="center" shrinkToFit="1" readingOrder="2"/>
    </xf>
    <xf numFmtId="1" fontId="26" fillId="0" borderId="32" xfId="0" applyNumberFormat="1" applyFont="1" applyFill="1" applyBorder="1" applyAlignment="1">
      <alignment horizontal="center" vertical="center" shrinkToFit="1" readingOrder="2"/>
    </xf>
    <xf numFmtId="1" fontId="26" fillId="0" borderId="33" xfId="0" applyNumberFormat="1" applyFont="1" applyFill="1" applyBorder="1" applyAlignment="1">
      <alignment horizontal="center" vertical="center" shrinkToFit="1" readingOrder="2"/>
    </xf>
    <xf numFmtId="0" fontId="22" fillId="0" borderId="22" xfId="58" applyFont="1" applyBorder="1" applyAlignment="1">
      <alignment horizontal="center" vertical="center" wrapText="1"/>
      <protection/>
    </xf>
    <xf numFmtId="0" fontId="22" fillId="0" borderId="14" xfId="58" applyFont="1" applyBorder="1" applyAlignment="1">
      <alignment horizontal="center" vertical="center" wrapText="1"/>
      <protection/>
    </xf>
    <xf numFmtId="0" fontId="22" fillId="0" borderId="23" xfId="58" applyFont="1" applyBorder="1" applyAlignment="1">
      <alignment horizontal="center" vertical="center" wrapText="1"/>
      <protection/>
    </xf>
    <xf numFmtId="0" fontId="22" fillId="0" borderId="29" xfId="58" applyFont="1" applyBorder="1" applyAlignment="1">
      <alignment horizontal="center" vertical="center" wrapText="1"/>
      <protection/>
    </xf>
    <xf numFmtId="0" fontId="29" fillId="0" borderId="0" xfId="58" applyFont="1" applyAlignment="1">
      <alignment horizontal="center" vertical="center" wrapText="1"/>
      <protection/>
    </xf>
    <xf numFmtId="0" fontId="29" fillId="0" borderId="0" xfId="58" applyFont="1" applyBorder="1" applyAlignment="1">
      <alignment horizontal="center" vertical="center" wrapText="1"/>
      <protection/>
    </xf>
    <xf numFmtId="0" fontId="30" fillId="0" borderId="3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4" fillId="0" borderId="26" xfId="58" applyFont="1" applyBorder="1" applyAlignment="1">
      <alignment horizontal="center" vertical="center" wrapText="1"/>
      <protection/>
    </xf>
    <xf numFmtId="170" fontId="11" fillId="0" borderId="0" xfId="0" applyNumberFormat="1" applyFont="1" applyFill="1" applyAlignment="1">
      <alignment horizontal="center" vertical="center" shrinkToFit="1" readingOrder="2"/>
    </xf>
    <xf numFmtId="0" fontId="31" fillId="0" borderId="0" xfId="60">
      <alignment/>
      <protection/>
    </xf>
    <xf numFmtId="211" fontId="33" fillId="34" borderId="22" xfId="60" applyNumberFormat="1" applyFont="1" applyFill="1" applyBorder="1" applyAlignment="1">
      <alignment horizontal="center" vertical="center" wrapText="1"/>
      <protection/>
    </xf>
    <xf numFmtId="211" fontId="33" fillId="34" borderId="14" xfId="60" applyNumberFormat="1" applyFont="1" applyFill="1" applyBorder="1" applyAlignment="1">
      <alignment horizontal="center" vertical="center" wrapText="1"/>
      <protection/>
    </xf>
    <xf numFmtId="211" fontId="33" fillId="34" borderId="23" xfId="60" applyNumberFormat="1" applyFont="1" applyFill="1" applyBorder="1" applyAlignment="1">
      <alignment horizontal="center" vertical="center" wrapText="1"/>
      <protection/>
    </xf>
    <xf numFmtId="211" fontId="33" fillId="34" borderId="24" xfId="60" applyNumberFormat="1" applyFont="1" applyFill="1" applyBorder="1" applyAlignment="1">
      <alignment horizontal="center" vertical="center" wrapText="1"/>
      <protection/>
    </xf>
    <xf numFmtId="0" fontId="33" fillId="34" borderId="30" xfId="60" applyFont="1" applyFill="1" applyBorder="1" applyAlignment="1">
      <alignment horizontal="center" vertical="center"/>
      <protection/>
    </xf>
    <xf numFmtId="0" fontId="24" fillId="0" borderId="35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33" borderId="38" xfId="0" applyFont="1" applyFill="1" applyBorder="1" applyAlignment="1">
      <alignment horizontal="center" vertical="center"/>
    </xf>
    <xf numFmtId="0" fontId="24" fillId="33" borderId="39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70" fontId="11" fillId="0" borderId="0" xfId="0" applyNumberFormat="1" applyFont="1" applyFill="1" applyAlignment="1">
      <alignment horizontal="center" vertical="center" readingOrder="2"/>
    </xf>
    <xf numFmtId="1" fontId="31" fillId="0" borderId="0" xfId="60" applyNumberFormat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170" fontId="0" fillId="0" borderId="0" xfId="0" applyNumberFormat="1" applyAlignment="1">
      <alignment vertical="center"/>
    </xf>
    <xf numFmtId="1" fontId="31" fillId="0" borderId="0" xfId="60" applyNumberFormat="1">
      <alignment/>
      <protection/>
    </xf>
    <xf numFmtId="0" fontId="22" fillId="33" borderId="10" xfId="0" applyFont="1" applyFill="1" applyBorder="1" applyAlignment="1">
      <alignment horizontal="center" vertical="center" shrinkToFit="1"/>
    </xf>
    <xf numFmtId="0" fontId="25" fillId="0" borderId="40" xfId="0" applyFont="1" applyFill="1" applyBorder="1" applyAlignment="1">
      <alignment vertical="center" shrinkToFit="1"/>
    </xf>
    <xf numFmtId="0" fontId="22" fillId="0" borderId="0" xfId="62" applyFont="1" applyBorder="1" applyAlignment="1">
      <alignment horizontal="center" vertical="center"/>
      <protection/>
    </xf>
    <xf numFmtId="0" fontId="34" fillId="0" borderId="40" xfId="62" applyFont="1" applyBorder="1" applyAlignment="1">
      <alignment vertical="center" readingOrder="2"/>
      <protection/>
    </xf>
    <xf numFmtId="0" fontId="22" fillId="0" borderId="15" xfId="62" applyFont="1" applyBorder="1" applyAlignment="1">
      <alignment horizontal="center" vertical="center" readingOrder="2"/>
      <protection/>
    </xf>
    <xf numFmtId="0" fontId="22" fillId="0" borderId="41" xfId="62" applyFont="1" applyBorder="1" applyAlignment="1">
      <alignment horizontal="center" vertical="center" readingOrder="2"/>
      <protection/>
    </xf>
    <xf numFmtId="3" fontId="22" fillId="0" borderId="42" xfId="62" applyNumberFormat="1" applyFont="1" applyBorder="1" applyAlignment="1">
      <alignment horizontal="center" vertical="center" readingOrder="2"/>
      <protection/>
    </xf>
    <xf numFmtId="3" fontId="22" fillId="0" borderId="43" xfId="62" applyNumberFormat="1" applyFont="1" applyBorder="1" applyAlignment="1">
      <alignment horizontal="center" vertical="center" readingOrder="2"/>
      <protection/>
    </xf>
    <xf numFmtId="3" fontId="22" fillId="0" borderId="10" xfId="62" applyNumberFormat="1" applyFont="1" applyBorder="1" applyAlignment="1">
      <alignment horizontal="center" vertical="center" readingOrder="2"/>
      <protection/>
    </xf>
    <xf numFmtId="3" fontId="22" fillId="0" borderId="44" xfId="62" applyNumberFormat="1" applyFont="1" applyBorder="1" applyAlignment="1">
      <alignment horizontal="center" vertical="center" readingOrder="2"/>
      <protection/>
    </xf>
    <xf numFmtId="0" fontId="22" fillId="0" borderId="45" xfId="62" applyFont="1" applyBorder="1" applyAlignment="1">
      <alignment horizontal="center" vertical="center" readingOrder="2"/>
      <protection/>
    </xf>
    <xf numFmtId="0" fontId="29" fillId="0" borderId="0" xfId="62" applyFont="1" applyBorder="1" applyAlignment="1">
      <alignment horizontal="center" vertical="center" wrapText="1"/>
      <protection/>
    </xf>
    <xf numFmtId="0" fontId="29" fillId="0" borderId="0" xfId="62" applyFont="1" applyBorder="1" applyAlignment="1">
      <alignment horizontal="center" vertical="center"/>
      <protection/>
    </xf>
    <xf numFmtId="0" fontId="22" fillId="0" borderId="46" xfId="62" applyFont="1" applyFill="1" applyBorder="1" applyAlignment="1">
      <alignment horizontal="center" vertical="center" wrapText="1" readingOrder="2"/>
      <protection/>
    </xf>
    <xf numFmtId="2" fontId="22" fillId="0" borderId="46" xfId="62" applyNumberFormat="1" applyFont="1" applyFill="1" applyBorder="1" applyAlignment="1">
      <alignment horizontal="center" vertical="center"/>
      <protection/>
    </xf>
    <xf numFmtId="3" fontId="22" fillId="0" borderId="46" xfId="62" applyNumberFormat="1" applyFont="1" applyFill="1" applyBorder="1" applyAlignment="1">
      <alignment horizontal="center" vertical="center"/>
      <protection/>
    </xf>
    <xf numFmtId="0" fontId="22" fillId="0" borderId="46" xfId="62" applyFont="1" applyFill="1" applyBorder="1" applyAlignment="1">
      <alignment horizontal="center" vertical="center" readingOrder="2"/>
      <protection/>
    </xf>
    <xf numFmtId="0" fontId="22" fillId="0" borderId="47" xfId="62" applyFont="1" applyBorder="1" applyAlignment="1">
      <alignment horizontal="center" vertical="center" readingOrder="2"/>
      <protection/>
    </xf>
    <xf numFmtId="0" fontId="22" fillId="0" borderId="0" xfId="62" applyFont="1" applyBorder="1" applyAlignment="1">
      <alignment horizontal="center" vertical="center" wrapText="1" readingOrder="2"/>
      <protection/>
    </xf>
    <xf numFmtId="0" fontId="22" fillId="0" borderId="0" xfId="62" applyFont="1" applyBorder="1" applyAlignment="1">
      <alignment vertical="center" readingOrder="2"/>
      <protection/>
    </xf>
    <xf numFmtId="0" fontId="22" fillId="0" borderId="0" xfId="62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2" fillId="0" borderId="42" xfId="62" applyFont="1" applyBorder="1" applyAlignment="1">
      <alignment horizontal="center" vertical="center" wrapText="1" readingOrder="2"/>
      <protection/>
    </xf>
    <xf numFmtId="0" fontId="22" fillId="0" borderId="48" xfId="62" applyFont="1" applyBorder="1" applyAlignment="1">
      <alignment horizontal="center" vertical="center" wrapText="1" readingOrder="2"/>
      <protection/>
    </xf>
    <xf numFmtId="0" fontId="22" fillId="0" borderId="49" xfId="62" applyFont="1" applyBorder="1" applyAlignment="1">
      <alignment horizontal="center" vertical="center" wrapText="1" readingOrder="2"/>
      <protection/>
    </xf>
    <xf numFmtId="0" fontId="22" fillId="0" borderId="50" xfId="62" applyFont="1" applyBorder="1" applyAlignment="1">
      <alignment horizontal="center" vertical="center" wrapText="1" readingOrder="2"/>
      <protection/>
    </xf>
    <xf numFmtId="0" fontId="22" fillId="0" borderId="49" xfId="62" applyFont="1" applyBorder="1" applyAlignment="1">
      <alignment horizontal="center" vertical="center" shrinkToFit="1" readingOrder="2"/>
      <protection/>
    </xf>
    <xf numFmtId="0" fontId="22" fillId="0" borderId="50" xfId="62" applyFont="1" applyBorder="1" applyAlignment="1">
      <alignment horizontal="center" vertical="center" shrinkToFit="1" readingOrder="2"/>
      <protection/>
    </xf>
    <xf numFmtId="0" fontId="24" fillId="0" borderId="10" xfId="0" applyFont="1" applyFill="1" applyBorder="1" applyAlignment="1">
      <alignment horizontal="center" vertical="center" wrapText="1"/>
    </xf>
    <xf numFmtId="171" fontId="24" fillId="0" borderId="10" xfId="0" applyNumberFormat="1" applyFont="1" applyFill="1" applyBorder="1" applyAlignment="1">
      <alignment horizontal="center" vertical="center" wrapText="1" readingOrder="2"/>
    </xf>
    <xf numFmtId="0" fontId="24" fillId="0" borderId="51" xfId="0" applyFont="1" applyFill="1" applyBorder="1" applyAlignment="1">
      <alignment vertical="center" wrapText="1"/>
    </xf>
    <xf numFmtId="0" fontId="24" fillId="0" borderId="51" xfId="0" applyFont="1" applyFill="1" applyBorder="1" applyAlignment="1">
      <alignment horizontal="center" vertical="center" wrapText="1" readingOrder="2"/>
    </xf>
    <xf numFmtId="171" fontId="24" fillId="33" borderId="10" xfId="0" applyNumberFormat="1" applyFont="1" applyFill="1" applyBorder="1" applyAlignment="1">
      <alignment horizontal="center" vertical="center" wrapText="1" readingOrder="2"/>
    </xf>
    <xf numFmtId="0" fontId="29" fillId="0" borderId="40" xfId="61" applyFont="1" applyBorder="1" applyAlignment="1">
      <alignment horizontal="center" vertical="center" wrapText="1"/>
      <protection/>
    </xf>
    <xf numFmtId="0" fontId="22" fillId="0" borderId="40" xfId="61" applyFont="1" applyBorder="1" applyAlignment="1">
      <alignment horizontal="center" vertical="center"/>
      <protection/>
    </xf>
    <xf numFmtId="0" fontId="22" fillId="0" borderId="40" xfId="61" applyFont="1" applyBorder="1" applyAlignment="1">
      <alignment horizontal="center" vertical="center" wrapText="1"/>
      <protection/>
    </xf>
    <xf numFmtId="0" fontId="22" fillId="0" borderId="40" xfId="61" applyFont="1" applyBorder="1" applyAlignment="1">
      <alignment horizontal="right" vertical="center" wrapText="1"/>
      <protection/>
    </xf>
    <xf numFmtId="0" fontId="22" fillId="0" borderId="22" xfId="61" applyFont="1" applyBorder="1" applyAlignment="1">
      <alignment horizontal="center" vertical="center" wrapText="1"/>
      <protection/>
    </xf>
    <xf numFmtId="0" fontId="22" fillId="0" borderId="14" xfId="61" applyFont="1" applyBorder="1" applyAlignment="1">
      <alignment horizontal="center" vertical="center"/>
      <protection/>
    </xf>
    <xf numFmtId="0" fontId="22" fillId="0" borderId="14" xfId="61" applyFont="1" applyBorder="1" applyAlignment="1">
      <alignment horizontal="center" vertical="center" wrapText="1"/>
      <protection/>
    </xf>
    <xf numFmtId="0" fontId="22" fillId="0" borderId="23" xfId="61" applyFont="1" applyBorder="1" applyAlignment="1">
      <alignment vertical="center" wrapText="1"/>
      <protection/>
    </xf>
    <xf numFmtId="1" fontId="24" fillId="0" borderId="28" xfId="61" applyNumberFormat="1" applyFont="1" applyBorder="1" applyAlignment="1">
      <alignment horizontal="center" vertical="center" wrapText="1" readingOrder="2"/>
      <protection/>
    </xf>
    <xf numFmtId="1" fontId="24" fillId="0" borderId="10" xfId="61" applyNumberFormat="1" applyFont="1" applyBorder="1" applyAlignment="1">
      <alignment horizontal="center" vertical="center" wrapText="1" readingOrder="2"/>
      <protection/>
    </xf>
    <xf numFmtId="0" fontId="22" fillId="0" borderId="29" xfId="61" applyFont="1" applyBorder="1" applyAlignment="1">
      <alignment vertical="center" wrapText="1"/>
      <protection/>
    </xf>
    <xf numFmtId="0" fontId="22" fillId="0" borderId="29" xfId="61" applyFont="1" applyFill="1" applyBorder="1" applyAlignment="1">
      <alignment vertical="center" wrapText="1"/>
      <protection/>
    </xf>
    <xf numFmtId="1" fontId="24" fillId="0" borderId="25" xfId="61" applyNumberFormat="1" applyFont="1" applyBorder="1" applyAlignment="1">
      <alignment horizontal="center" vertical="center" wrapText="1" readingOrder="2"/>
      <protection/>
    </xf>
    <xf numFmtId="0" fontId="22" fillId="0" borderId="26" xfId="61" applyFont="1" applyBorder="1" applyAlignment="1">
      <alignment vertical="center" wrapText="1"/>
      <protection/>
    </xf>
    <xf numFmtId="0" fontId="22" fillId="35" borderId="12" xfId="61" applyFont="1" applyFill="1" applyBorder="1" applyAlignment="1">
      <alignment horizontal="right" vertical="center" wrapText="1" readingOrder="2"/>
      <protection/>
    </xf>
    <xf numFmtId="0" fontId="29" fillId="0" borderId="0" xfId="61" applyFont="1" applyAlignment="1">
      <alignment horizontal="center" vertical="center" wrapText="1"/>
      <protection/>
    </xf>
    <xf numFmtId="0" fontId="22" fillId="0" borderId="0" xfId="61" applyFont="1" applyAlignment="1">
      <alignment horizontal="center" vertical="center"/>
      <protection/>
    </xf>
    <xf numFmtId="3" fontId="24" fillId="0" borderId="28" xfId="61" applyNumberFormat="1" applyFont="1" applyBorder="1" applyAlignment="1">
      <alignment horizontal="center" vertical="center" wrapText="1" readingOrder="2"/>
      <protection/>
    </xf>
    <xf numFmtId="3" fontId="24" fillId="0" borderId="10" xfId="61" applyNumberFormat="1" applyFont="1" applyBorder="1" applyAlignment="1">
      <alignment horizontal="center" vertical="center" wrapText="1" readingOrder="2"/>
      <protection/>
    </xf>
    <xf numFmtId="3" fontId="24" fillId="0" borderId="52" xfId="61" applyNumberFormat="1" applyFont="1" applyBorder="1" applyAlignment="1">
      <alignment horizontal="center" vertical="center" wrapText="1" readingOrder="2"/>
      <protection/>
    </xf>
    <xf numFmtId="3" fontId="24" fillId="0" borderId="19" xfId="61" applyNumberFormat="1" applyFont="1" applyBorder="1" applyAlignment="1">
      <alignment horizontal="center" vertical="center" wrapText="1" readingOrder="2"/>
      <protection/>
    </xf>
    <xf numFmtId="2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 readingOrder="2"/>
    </xf>
    <xf numFmtId="2" fontId="22" fillId="33" borderId="10" xfId="0" applyNumberFormat="1" applyFont="1" applyFill="1" applyBorder="1" applyAlignment="1">
      <alignment horizontal="center" vertical="center" wrapText="1" readingOrder="2"/>
    </xf>
    <xf numFmtId="2" fontId="22" fillId="0" borderId="10" xfId="0" applyNumberFormat="1" applyFont="1" applyFill="1" applyBorder="1" applyAlignment="1">
      <alignment horizontal="center" vertical="center" wrapText="1" readingOrder="2"/>
    </xf>
    <xf numFmtId="0" fontId="22" fillId="0" borderId="10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0" fontId="24" fillId="33" borderId="10" xfId="0" applyNumberFormat="1" applyFont="1" applyFill="1" applyBorder="1" applyAlignment="1">
      <alignment horizontal="center" vertical="center" wrapText="1" readingOrder="2"/>
    </xf>
    <xf numFmtId="3" fontId="24" fillId="0" borderId="10" xfId="0" applyNumberFormat="1" applyFont="1" applyFill="1" applyBorder="1" applyAlignment="1">
      <alignment horizontal="center" vertical="center" wrapText="1" readingOrder="2"/>
    </xf>
    <xf numFmtId="1" fontId="24" fillId="0" borderId="10" xfId="0" applyNumberFormat="1" applyFont="1" applyFill="1" applyBorder="1" applyAlignment="1">
      <alignment horizontal="center" vertical="center" wrapText="1" readingOrder="2"/>
    </xf>
    <xf numFmtId="1" fontId="24" fillId="33" borderId="10" xfId="0" applyNumberFormat="1" applyFont="1" applyFill="1" applyBorder="1" applyAlignment="1">
      <alignment horizontal="center" vertical="center" wrapText="1" readingOrder="2"/>
    </xf>
    <xf numFmtId="170" fontId="0" fillId="0" borderId="0" xfId="0" applyNumberFormat="1" applyFill="1" applyAlignment="1">
      <alignment/>
    </xf>
    <xf numFmtId="0" fontId="0" fillId="0" borderId="0" xfId="0" applyFill="1" applyAlignment="1">
      <alignment readingOrder="2"/>
    </xf>
    <xf numFmtId="170" fontId="0" fillId="0" borderId="0" xfId="0" applyNumberFormat="1" applyFill="1" applyAlignment="1">
      <alignment readingOrder="2"/>
    </xf>
    <xf numFmtId="0" fontId="15" fillId="0" borderId="5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 readingOrder="2"/>
    </xf>
    <xf numFmtId="0" fontId="26" fillId="0" borderId="54" xfId="0" applyFont="1" applyFill="1" applyBorder="1" applyAlignment="1">
      <alignment horizontal="center" vertical="center" shrinkToFit="1" readingOrder="2"/>
    </xf>
    <xf numFmtId="0" fontId="22" fillId="36" borderId="33" xfId="0" applyFont="1" applyFill="1" applyBorder="1" applyAlignment="1">
      <alignment horizontal="left" vertical="center"/>
    </xf>
    <xf numFmtId="0" fontId="22" fillId="36" borderId="28" xfId="0" applyFont="1" applyFill="1" applyBorder="1" applyAlignment="1">
      <alignment horizontal="center" vertical="center"/>
    </xf>
    <xf numFmtId="0" fontId="22" fillId="36" borderId="55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2" fillId="36" borderId="29" xfId="0" applyFont="1" applyFill="1" applyBorder="1" applyAlignment="1">
      <alignment horizontal="center" vertical="center"/>
    </xf>
    <xf numFmtId="0" fontId="22" fillId="36" borderId="56" xfId="0" applyFont="1" applyFill="1" applyBorder="1" applyAlignment="1">
      <alignment horizontal="center" vertical="center"/>
    </xf>
    <xf numFmtId="0" fontId="22" fillId="36" borderId="57" xfId="0" applyFont="1" applyFill="1" applyBorder="1" applyAlignment="1">
      <alignment horizontal="right" vertical="center"/>
    </xf>
    <xf numFmtId="0" fontId="22" fillId="0" borderId="29" xfId="0" applyFont="1" applyBorder="1" applyAlignment="1">
      <alignment horizontal="center" vertical="center"/>
    </xf>
    <xf numFmtId="0" fontId="22" fillId="36" borderId="58" xfId="0" applyFont="1" applyFill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 readingOrder="2"/>
    </xf>
    <xf numFmtId="0" fontId="22" fillId="0" borderId="11" xfId="0" applyFont="1" applyBorder="1" applyAlignment="1">
      <alignment horizontal="center" vertical="center" wrapText="1" readingOrder="2"/>
    </xf>
    <xf numFmtId="0" fontId="22" fillId="0" borderId="13" xfId="0" applyFont="1" applyBorder="1" applyAlignment="1">
      <alignment horizontal="center" vertical="center" wrapText="1" readingOrder="2"/>
    </xf>
    <xf numFmtId="0" fontId="22" fillId="0" borderId="12" xfId="0" applyFont="1" applyBorder="1" applyAlignment="1">
      <alignment horizontal="center" vertical="center" wrapText="1" readingOrder="2"/>
    </xf>
    <xf numFmtId="0" fontId="22" fillId="0" borderId="37" xfId="0" applyFont="1" applyBorder="1" applyAlignment="1">
      <alignment horizontal="center" vertical="center" wrapText="1" readingOrder="2"/>
    </xf>
    <xf numFmtId="0" fontId="22" fillId="0" borderId="1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readingOrder="2"/>
    </xf>
    <xf numFmtId="0" fontId="22" fillId="0" borderId="28" xfId="0" applyFont="1" applyBorder="1" applyAlignment="1">
      <alignment horizontal="center" vertical="center" readingOrder="2"/>
    </xf>
    <xf numFmtId="0" fontId="22" fillId="0" borderId="51" xfId="0" applyFont="1" applyBorder="1" applyAlignment="1">
      <alignment horizontal="center" vertical="center" readingOrder="2"/>
    </xf>
    <xf numFmtId="0" fontId="22" fillId="0" borderId="57" xfId="0" applyFont="1" applyBorder="1" applyAlignment="1">
      <alignment horizontal="center" vertical="center" readingOrder="2"/>
    </xf>
    <xf numFmtId="0" fontId="22" fillId="0" borderId="10" xfId="0" applyFont="1" applyBorder="1" applyAlignment="1">
      <alignment horizontal="center" vertical="center" readingOrder="2"/>
    </xf>
    <xf numFmtId="0" fontId="22" fillId="36" borderId="59" xfId="0" applyFont="1" applyFill="1" applyBorder="1" applyAlignment="1">
      <alignment horizontal="center" vertical="center" readingOrder="2"/>
    </xf>
    <xf numFmtId="0" fontId="22" fillId="36" borderId="60" xfId="0" applyFont="1" applyFill="1" applyBorder="1" applyAlignment="1">
      <alignment horizontal="center" vertical="center" readingOrder="2"/>
    </xf>
    <xf numFmtId="0" fontId="22" fillId="36" borderId="61" xfId="0" applyFont="1" applyFill="1" applyBorder="1" applyAlignment="1">
      <alignment horizontal="center" vertical="center" readingOrder="2"/>
    </xf>
    <xf numFmtId="0" fontId="22" fillId="36" borderId="62" xfId="0" applyFont="1" applyFill="1" applyBorder="1" applyAlignment="1">
      <alignment horizontal="center" vertical="center" readingOrder="2"/>
    </xf>
    <xf numFmtId="0" fontId="22" fillId="36" borderId="63" xfId="0" applyFont="1" applyFill="1" applyBorder="1" applyAlignment="1">
      <alignment horizontal="center" vertical="center" readingOrder="2"/>
    </xf>
    <xf numFmtId="1" fontId="22" fillId="0" borderId="19" xfId="61" applyNumberFormat="1" applyFont="1" applyBorder="1" applyAlignment="1">
      <alignment horizontal="center" vertical="center" wrapText="1" readingOrder="2"/>
      <protection/>
    </xf>
    <xf numFmtId="1" fontId="22" fillId="35" borderId="11" xfId="61" applyNumberFormat="1" applyFont="1" applyFill="1" applyBorder="1" applyAlignment="1">
      <alignment horizontal="center" vertical="center" wrapText="1" readingOrder="2"/>
      <protection/>
    </xf>
    <xf numFmtId="1" fontId="22" fillId="35" borderId="13" xfId="61" applyNumberFormat="1" applyFont="1" applyFill="1" applyBorder="1" applyAlignment="1">
      <alignment horizontal="center" vertical="center" wrapText="1" readingOrder="2"/>
      <protection/>
    </xf>
    <xf numFmtId="3" fontId="22" fillId="35" borderId="11" xfId="61" applyNumberFormat="1" applyFont="1" applyFill="1" applyBorder="1" applyAlignment="1">
      <alignment horizontal="center" vertical="center" wrapText="1" readingOrder="2"/>
      <protection/>
    </xf>
    <xf numFmtId="3" fontId="22" fillId="35" borderId="13" xfId="61" applyNumberFormat="1" applyFont="1" applyFill="1" applyBorder="1" applyAlignment="1">
      <alignment horizontal="center" vertical="center" wrapText="1" readingOrder="2"/>
      <protection/>
    </xf>
    <xf numFmtId="0" fontId="22" fillId="33" borderId="28" xfId="0" applyFont="1" applyFill="1" applyBorder="1" applyAlignment="1">
      <alignment horizontal="center" vertical="center" wrapText="1"/>
    </xf>
    <xf numFmtId="3" fontId="22" fillId="0" borderId="28" xfId="0" applyNumberFormat="1" applyFont="1" applyBorder="1" applyAlignment="1">
      <alignment horizontal="center" vertical="center" wrapText="1" readingOrder="2"/>
    </xf>
    <xf numFmtId="3" fontId="22" fillId="33" borderId="25" xfId="0" applyNumberFormat="1" applyFont="1" applyFill="1" applyBorder="1" applyAlignment="1">
      <alignment horizontal="center" vertical="center" wrapText="1" readingOrder="2"/>
    </xf>
    <xf numFmtId="3" fontId="22" fillId="33" borderId="19" xfId="0" applyNumberFormat="1" applyFont="1" applyFill="1" applyBorder="1" applyAlignment="1">
      <alignment horizontal="center" vertical="center" wrapText="1" readingOrder="2"/>
    </xf>
    <xf numFmtId="3" fontId="22" fillId="0" borderId="11" xfId="0" applyNumberFormat="1" applyFont="1" applyBorder="1" applyAlignment="1">
      <alignment horizontal="center" vertical="center" wrapText="1" readingOrder="2"/>
    </xf>
    <xf numFmtId="3" fontId="22" fillId="0" borderId="13" xfId="0" applyNumberFormat="1" applyFont="1" applyBorder="1" applyAlignment="1">
      <alignment horizontal="center" vertical="center" wrapText="1" readingOrder="2"/>
    </xf>
    <xf numFmtId="0" fontId="22" fillId="0" borderId="0" xfId="58" applyFont="1" applyFill="1" applyBorder="1" applyAlignment="1">
      <alignment horizontal="center" vertical="center" wrapText="1"/>
      <protection/>
    </xf>
    <xf numFmtId="0" fontId="28" fillId="0" borderId="0" xfId="58" applyFont="1" applyFill="1" applyBorder="1" applyAlignment="1">
      <alignment vertical="center" wrapText="1"/>
      <protection/>
    </xf>
    <xf numFmtId="0" fontId="0" fillId="0" borderId="0" xfId="58" applyFill="1" applyAlignment="1">
      <alignment horizontal="center" vertical="center" wrapText="1"/>
      <protection/>
    </xf>
    <xf numFmtId="0" fontId="0" fillId="0" borderId="47" xfId="58" applyBorder="1" applyAlignment="1">
      <alignment horizontal="center" vertical="center" wrapText="1"/>
      <protection/>
    </xf>
    <xf numFmtId="0" fontId="24" fillId="0" borderId="14" xfId="58" applyFont="1" applyBorder="1" applyAlignment="1">
      <alignment horizontal="center" vertical="center" wrapText="1"/>
      <protection/>
    </xf>
    <xf numFmtId="0" fontId="28" fillId="0" borderId="26" xfId="58" applyFont="1" applyBorder="1" applyAlignment="1">
      <alignment vertical="center" wrapText="1"/>
      <protection/>
    </xf>
    <xf numFmtId="3" fontId="28" fillId="0" borderId="28" xfId="58" applyNumberFormat="1" applyFont="1" applyBorder="1" applyAlignment="1">
      <alignment horizontal="center" vertical="center" wrapText="1" readingOrder="2"/>
      <protection/>
    </xf>
    <xf numFmtId="170" fontId="28" fillId="0" borderId="28" xfId="58" applyNumberFormat="1" applyFont="1" applyBorder="1" applyAlignment="1">
      <alignment horizontal="center" vertical="center" wrapText="1" readingOrder="2"/>
      <protection/>
    </xf>
    <xf numFmtId="1" fontId="28" fillId="0" borderId="10" xfId="58" applyNumberFormat="1" applyFont="1" applyBorder="1" applyAlignment="1">
      <alignment horizontal="center" vertical="center" wrapText="1" readingOrder="2"/>
      <protection/>
    </xf>
    <xf numFmtId="0" fontId="28" fillId="0" borderId="10" xfId="58" applyFont="1" applyBorder="1" applyAlignment="1">
      <alignment horizontal="center" vertical="center" wrapText="1" readingOrder="2"/>
      <protection/>
    </xf>
    <xf numFmtId="3" fontId="28" fillId="0" borderId="59" xfId="58" applyNumberFormat="1" applyFont="1" applyBorder="1" applyAlignment="1">
      <alignment horizontal="center" vertical="center" wrapText="1" readingOrder="2"/>
      <protection/>
    </xf>
    <xf numFmtId="170" fontId="28" fillId="0" borderId="64" xfId="58" applyNumberFormat="1" applyFont="1" applyBorder="1" applyAlignment="1">
      <alignment horizontal="center" vertical="center" wrapText="1" readingOrder="2"/>
      <protection/>
    </xf>
    <xf numFmtId="0" fontId="28" fillId="0" borderId="63" xfId="58" applyFont="1" applyBorder="1" applyAlignment="1">
      <alignment horizontal="center" vertical="center" wrapText="1" readingOrder="2"/>
      <protection/>
    </xf>
    <xf numFmtId="3" fontId="28" fillId="35" borderId="21" xfId="58" applyNumberFormat="1" applyFont="1" applyFill="1" applyBorder="1" applyAlignment="1">
      <alignment horizontal="center" vertical="center" wrapText="1" readingOrder="2"/>
      <protection/>
    </xf>
    <xf numFmtId="170" fontId="28" fillId="35" borderId="37" xfId="58" applyNumberFormat="1" applyFont="1" applyFill="1" applyBorder="1" applyAlignment="1">
      <alignment horizontal="center" vertical="center" wrapText="1" readingOrder="2"/>
      <protection/>
    </xf>
    <xf numFmtId="0" fontId="28" fillId="35" borderId="13" xfId="58" applyFont="1" applyFill="1" applyBorder="1" applyAlignment="1">
      <alignment horizontal="center" vertical="center" wrapText="1" readingOrder="2"/>
      <protection/>
    </xf>
    <xf numFmtId="0" fontId="30" fillId="0" borderId="65" xfId="0" applyFont="1" applyBorder="1" applyAlignment="1">
      <alignment horizontal="center" vertical="center" readingOrder="2"/>
    </xf>
    <xf numFmtId="0" fontId="30" fillId="0" borderId="10" xfId="0" applyFont="1" applyBorder="1" applyAlignment="1">
      <alignment horizontal="center" vertical="center" readingOrder="2"/>
    </xf>
    <xf numFmtId="0" fontId="30" fillId="0" borderId="55" xfId="0" applyFont="1" applyBorder="1" applyAlignment="1">
      <alignment horizontal="center" vertical="center" readingOrder="2"/>
    </xf>
    <xf numFmtId="1" fontId="30" fillId="0" borderId="52" xfId="0" applyNumberFormat="1" applyFont="1" applyBorder="1" applyAlignment="1">
      <alignment horizontal="center" vertical="center" readingOrder="2"/>
    </xf>
    <xf numFmtId="1" fontId="30" fillId="0" borderId="19" xfId="0" applyNumberFormat="1" applyFont="1" applyBorder="1" applyAlignment="1">
      <alignment horizontal="center" vertical="center" readingOrder="2"/>
    </xf>
    <xf numFmtId="0" fontId="30" fillId="0" borderId="66" xfId="0" applyFont="1" applyBorder="1" applyAlignment="1">
      <alignment horizontal="center" vertical="center" readingOrder="2"/>
    </xf>
    <xf numFmtId="0" fontId="30" fillId="0" borderId="19" xfId="0" applyFont="1" applyBorder="1" applyAlignment="1">
      <alignment horizontal="center" vertical="center" readingOrder="2"/>
    </xf>
    <xf numFmtId="0" fontId="26" fillId="0" borderId="67" xfId="0" applyFont="1" applyFill="1" applyBorder="1" applyAlignment="1">
      <alignment horizontal="center" vertical="center" shrinkToFit="1" readingOrder="2"/>
    </xf>
    <xf numFmtId="0" fontId="26" fillId="0" borderId="56" xfId="0" applyFont="1" applyFill="1" applyBorder="1" applyAlignment="1">
      <alignment horizontal="center" vertical="center" shrinkToFit="1" readingOrder="2"/>
    </xf>
    <xf numFmtId="2" fontId="11" fillId="0" borderId="0" xfId="0" applyNumberFormat="1" applyFont="1" applyFill="1" applyAlignment="1">
      <alignment horizontal="center" vertical="center" shrinkToFit="1" readingOrder="2"/>
    </xf>
    <xf numFmtId="170" fontId="24" fillId="33" borderId="68" xfId="0" applyNumberFormat="1" applyFont="1" applyFill="1" applyBorder="1" applyAlignment="1">
      <alignment horizontal="center" vertical="center" readingOrder="2"/>
    </xf>
    <xf numFmtId="170" fontId="24" fillId="0" borderId="51" xfId="0" applyNumberFormat="1" applyFont="1" applyFill="1" applyBorder="1" applyAlignment="1">
      <alignment horizontal="center" vertical="center" readingOrder="2"/>
    </xf>
    <xf numFmtId="170" fontId="24" fillId="0" borderId="57" xfId="0" applyNumberFormat="1" applyFont="1" applyFill="1" applyBorder="1" applyAlignment="1">
      <alignment horizontal="center" vertical="center" readingOrder="2"/>
    </xf>
    <xf numFmtId="170" fontId="24" fillId="0" borderId="23" xfId="0" applyNumberFormat="1" applyFont="1" applyFill="1" applyBorder="1" applyAlignment="1">
      <alignment horizontal="center" vertical="center" readingOrder="2"/>
    </xf>
    <xf numFmtId="170" fontId="24" fillId="33" borderId="34" xfId="0" applyNumberFormat="1" applyFont="1" applyFill="1" applyBorder="1" applyAlignment="1">
      <alignment horizontal="center" vertical="center" readingOrder="2"/>
    </xf>
    <xf numFmtId="170" fontId="24" fillId="33" borderId="65" xfId="0" applyNumberFormat="1" applyFont="1" applyFill="1" applyBorder="1" applyAlignment="1">
      <alignment horizontal="center" vertical="center" readingOrder="2"/>
    </xf>
    <xf numFmtId="170" fontId="24" fillId="0" borderId="29" xfId="0" applyNumberFormat="1" applyFont="1" applyFill="1" applyBorder="1" applyAlignment="1">
      <alignment horizontal="center" vertical="center" readingOrder="2"/>
    </xf>
    <xf numFmtId="170" fontId="24" fillId="33" borderId="52" xfId="0" applyNumberFormat="1" applyFont="1" applyFill="1" applyBorder="1" applyAlignment="1">
      <alignment horizontal="center" vertical="center" readingOrder="2"/>
    </xf>
    <xf numFmtId="170" fontId="24" fillId="0" borderId="19" xfId="0" applyNumberFormat="1" applyFont="1" applyFill="1" applyBorder="1" applyAlignment="1">
      <alignment horizontal="center" vertical="center" readingOrder="2"/>
    </xf>
    <xf numFmtId="170" fontId="24" fillId="0" borderId="26" xfId="0" applyNumberFormat="1" applyFont="1" applyFill="1" applyBorder="1" applyAlignment="1">
      <alignment horizontal="center" vertical="center" readingOrder="2"/>
    </xf>
    <xf numFmtId="0" fontId="24" fillId="33" borderId="69" xfId="0" applyFont="1" applyFill="1" applyBorder="1" applyAlignment="1">
      <alignment horizontal="center" vertical="center" readingOrder="2"/>
    </xf>
    <xf numFmtId="0" fontId="24" fillId="0" borderId="43" xfId="0" applyFont="1" applyFill="1" applyBorder="1" applyAlignment="1">
      <alignment horizontal="center" vertical="center" readingOrder="2"/>
    </xf>
    <xf numFmtId="0" fontId="24" fillId="0" borderId="51" xfId="0" applyFont="1" applyFill="1" applyBorder="1" applyAlignment="1">
      <alignment horizontal="center" vertical="center" readingOrder="2"/>
    </xf>
    <xf numFmtId="0" fontId="24" fillId="0" borderId="57" xfId="0" applyFont="1" applyFill="1" applyBorder="1" applyAlignment="1">
      <alignment horizontal="center" vertical="center" readingOrder="2"/>
    </xf>
    <xf numFmtId="0" fontId="24" fillId="0" borderId="42" xfId="0" applyFont="1" applyFill="1" applyBorder="1" applyAlignment="1">
      <alignment horizontal="center" vertical="center" readingOrder="2"/>
    </xf>
    <xf numFmtId="0" fontId="24" fillId="0" borderId="23" xfId="0" applyFont="1" applyFill="1" applyBorder="1" applyAlignment="1">
      <alignment horizontal="center" vertical="center" readingOrder="2"/>
    </xf>
    <xf numFmtId="0" fontId="24" fillId="33" borderId="22" xfId="0" applyFont="1" applyFill="1" applyBorder="1" applyAlignment="1">
      <alignment horizontal="center" vertical="center" readingOrder="2"/>
    </xf>
    <xf numFmtId="0" fontId="24" fillId="33" borderId="28" xfId="0" applyFont="1" applyFill="1" applyBorder="1" applyAlignment="1">
      <alignment horizontal="center" vertical="center" readingOrder="2"/>
    </xf>
    <xf numFmtId="0" fontId="24" fillId="0" borderId="55" xfId="0" applyFont="1" applyFill="1" applyBorder="1" applyAlignment="1">
      <alignment horizontal="center" vertical="center" readingOrder="2"/>
    </xf>
    <xf numFmtId="0" fontId="24" fillId="0" borderId="29" xfId="0" applyFont="1" applyFill="1" applyBorder="1" applyAlignment="1">
      <alignment horizontal="center" vertical="center" readingOrder="2"/>
    </xf>
    <xf numFmtId="0" fontId="24" fillId="33" borderId="25" xfId="0" applyFont="1" applyFill="1" applyBorder="1" applyAlignment="1">
      <alignment horizontal="center" vertical="center" readingOrder="2"/>
    </xf>
    <xf numFmtId="0" fontId="24" fillId="0" borderId="66" xfId="0" applyFont="1" applyFill="1" applyBorder="1" applyAlignment="1">
      <alignment horizontal="center" vertical="center" readingOrder="2"/>
    </xf>
    <xf numFmtId="0" fontId="24" fillId="0" borderId="19" xfId="0" applyFont="1" applyFill="1" applyBorder="1" applyAlignment="1">
      <alignment horizontal="center" vertical="center" readingOrder="2"/>
    </xf>
    <xf numFmtId="0" fontId="24" fillId="0" borderId="26" xfId="0" applyFont="1" applyFill="1" applyBorder="1" applyAlignment="1">
      <alignment horizontal="center" vertical="center" readingOrder="2"/>
    </xf>
    <xf numFmtId="0" fontId="22" fillId="0" borderId="10" xfId="0" applyFont="1" applyFill="1" applyBorder="1" applyAlignment="1">
      <alignment horizontal="center" readingOrder="2"/>
    </xf>
    <xf numFmtId="0" fontId="22" fillId="37" borderId="10" xfId="0" applyFont="1" applyFill="1" applyBorder="1" applyAlignment="1">
      <alignment horizontal="center" readingOrder="2"/>
    </xf>
    <xf numFmtId="1" fontId="33" fillId="34" borderId="28" xfId="60" applyNumberFormat="1" applyFont="1" applyFill="1" applyBorder="1" applyAlignment="1">
      <alignment horizontal="center" vertical="center" readingOrder="2"/>
      <protection/>
    </xf>
    <xf numFmtId="1" fontId="33" fillId="0" borderId="10" xfId="60" applyNumberFormat="1" applyFont="1" applyBorder="1" applyAlignment="1">
      <alignment horizontal="center" vertical="center" readingOrder="2"/>
      <protection/>
    </xf>
    <xf numFmtId="1" fontId="33" fillId="0" borderId="29" xfId="60" applyNumberFormat="1" applyFont="1" applyBorder="1" applyAlignment="1">
      <alignment horizontal="center" vertical="center" readingOrder="2"/>
      <protection/>
    </xf>
    <xf numFmtId="1" fontId="33" fillId="0" borderId="11" xfId="60" applyNumberFormat="1" applyFont="1" applyFill="1" applyBorder="1" applyAlignment="1">
      <alignment horizontal="center" vertical="center" readingOrder="2"/>
      <protection/>
    </xf>
    <xf numFmtId="1" fontId="33" fillId="0" borderId="13" xfId="60" applyNumberFormat="1" applyFont="1" applyFill="1" applyBorder="1" applyAlignment="1">
      <alignment horizontal="center" vertical="center" readingOrder="2"/>
      <protection/>
    </xf>
    <xf numFmtId="1" fontId="33" fillId="0" borderId="12" xfId="60" applyNumberFormat="1" applyFont="1" applyFill="1" applyBorder="1" applyAlignment="1">
      <alignment horizontal="center" vertical="center" readingOrder="2"/>
      <protection/>
    </xf>
    <xf numFmtId="170" fontId="22" fillId="0" borderId="10" xfId="0" applyNumberFormat="1" applyFont="1" applyFill="1" applyBorder="1" applyAlignment="1">
      <alignment horizontal="center" vertical="center" wrapText="1" readingOrder="2"/>
    </xf>
    <xf numFmtId="3" fontId="22" fillId="0" borderId="49" xfId="62" applyNumberFormat="1" applyFont="1" applyBorder="1" applyAlignment="1">
      <alignment horizontal="center" vertical="center" readingOrder="2"/>
      <protection/>
    </xf>
    <xf numFmtId="0" fontId="22" fillId="0" borderId="10" xfId="0" applyFont="1" applyFill="1" applyBorder="1" applyAlignment="1">
      <alignment horizontal="center" vertical="center" wrapText="1" readingOrder="2"/>
    </xf>
    <xf numFmtId="0" fontId="22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 readingOrder="2"/>
    </xf>
    <xf numFmtId="0" fontId="22" fillId="0" borderId="63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 wrapText="1" readingOrder="2"/>
    </xf>
    <xf numFmtId="0" fontId="22" fillId="0" borderId="56" xfId="0" applyFont="1" applyFill="1" applyBorder="1" applyAlignment="1">
      <alignment horizontal="center" vertical="center" wrapText="1"/>
    </xf>
    <xf numFmtId="1" fontId="22" fillId="0" borderId="56" xfId="0" applyNumberFormat="1" applyFont="1" applyFill="1" applyBorder="1" applyAlignment="1">
      <alignment horizontal="center" vertical="center" wrapText="1" readingOrder="2"/>
    </xf>
    <xf numFmtId="0" fontId="22" fillId="0" borderId="61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 readingOrder="2"/>
    </xf>
    <xf numFmtId="2" fontId="22" fillId="0" borderId="56" xfId="0" applyNumberFormat="1" applyFont="1" applyFill="1" applyBorder="1" applyAlignment="1">
      <alignment horizontal="center" vertical="center" wrapText="1" readingOrder="2"/>
    </xf>
    <xf numFmtId="0" fontId="22" fillId="0" borderId="56" xfId="0" applyFont="1" applyFill="1" applyBorder="1" applyAlignment="1">
      <alignment horizontal="center" vertical="center" shrinkToFit="1"/>
    </xf>
    <xf numFmtId="0" fontId="22" fillId="0" borderId="51" xfId="0" applyFont="1" applyFill="1" applyBorder="1" applyAlignment="1">
      <alignment horizontal="left" vertical="center" wrapText="1"/>
    </xf>
    <xf numFmtId="0" fontId="22" fillId="0" borderId="51" xfId="0" applyFont="1" applyFill="1" applyBorder="1" applyAlignment="1">
      <alignment horizontal="center" vertical="center" wrapText="1" readingOrder="2"/>
    </xf>
    <xf numFmtId="0" fontId="22" fillId="0" borderId="51" xfId="0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 readingOrder="2"/>
    </xf>
    <xf numFmtId="3" fontId="24" fillId="0" borderId="10" xfId="0" applyNumberFormat="1" applyFont="1" applyBorder="1" applyAlignment="1">
      <alignment horizontal="center" vertical="center" wrapText="1" readingOrder="2"/>
    </xf>
    <xf numFmtId="0" fontId="22" fillId="0" borderId="0" xfId="58" applyFont="1" applyBorder="1" applyAlignment="1">
      <alignment vertical="center" shrinkToFit="1"/>
      <protection/>
    </xf>
    <xf numFmtId="0" fontId="22" fillId="0" borderId="0" xfId="58" applyFont="1" applyAlignment="1">
      <alignment vertical="center" shrinkToFit="1"/>
      <protection/>
    </xf>
    <xf numFmtId="0" fontId="22" fillId="0" borderId="0" xfId="0" applyFont="1" applyAlignment="1">
      <alignment/>
    </xf>
    <xf numFmtId="0" fontId="24" fillId="0" borderId="46" xfId="0" applyFont="1" applyBorder="1" applyAlignment="1">
      <alignment vertical="center" shrinkToFit="1"/>
    </xf>
    <xf numFmtId="0" fontId="28" fillId="0" borderId="0" xfId="0" applyFont="1" applyBorder="1" applyAlignment="1">
      <alignment vertical="center" shrinkToFit="1"/>
    </xf>
    <xf numFmtId="0" fontId="24" fillId="0" borderId="0" xfId="0" applyFont="1" applyAlignment="1">
      <alignment vertical="center"/>
    </xf>
    <xf numFmtId="0" fontId="22" fillId="0" borderId="46" xfId="61" applyFont="1" applyBorder="1" applyAlignment="1">
      <alignment vertical="center" shrinkToFit="1"/>
      <protection/>
    </xf>
    <xf numFmtId="0" fontId="22" fillId="0" borderId="0" xfId="61" applyFont="1" applyAlignment="1">
      <alignment vertical="center"/>
      <protection/>
    </xf>
    <xf numFmtId="0" fontId="22" fillId="0" borderId="0" xfId="61" applyFont="1" applyAlignment="1">
      <alignment vertical="center" shrinkToFit="1"/>
      <protection/>
    </xf>
    <xf numFmtId="0" fontId="22" fillId="0" borderId="70" xfId="0" applyFont="1" applyBorder="1" applyAlignment="1">
      <alignment shrinkToFit="1"/>
    </xf>
    <xf numFmtId="0" fontId="22" fillId="0" borderId="0" xfId="0" applyFont="1" applyBorder="1" applyAlignment="1">
      <alignment vertical="center" shrinkToFit="1"/>
    </xf>
    <xf numFmtId="0" fontId="22" fillId="0" borderId="70" xfId="0" applyFont="1" applyBorder="1" applyAlignment="1">
      <alignment vertical="center" wrapText="1"/>
    </xf>
    <xf numFmtId="1" fontId="22" fillId="38" borderId="10" xfId="0" applyNumberFormat="1" applyFont="1" applyFill="1" applyBorder="1" applyAlignment="1">
      <alignment horizontal="center" vertical="center" wrapText="1" readingOrder="2"/>
    </xf>
    <xf numFmtId="1" fontId="22" fillId="38" borderId="56" xfId="0" applyNumberFormat="1" applyFont="1" applyFill="1" applyBorder="1" applyAlignment="1">
      <alignment horizontal="center" vertical="center" wrapText="1" readingOrder="2"/>
    </xf>
    <xf numFmtId="2" fontId="22" fillId="38" borderId="56" xfId="0" applyNumberFormat="1" applyFont="1" applyFill="1" applyBorder="1" applyAlignment="1">
      <alignment horizontal="center" vertical="center" wrapText="1" readingOrder="2"/>
    </xf>
    <xf numFmtId="173" fontId="22" fillId="0" borderId="10" xfId="0" applyNumberFormat="1" applyFont="1" applyFill="1" applyBorder="1" applyAlignment="1">
      <alignment horizontal="center" vertical="center" wrapText="1" readingOrder="2"/>
    </xf>
    <xf numFmtId="0" fontId="36" fillId="0" borderId="0" xfId="0" applyFont="1" applyFill="1" applyAlignment="1">
      <alignment vertical="center" shrinkToFit="1" readingOrder="2"/>
    </xf>
    <xf numFmtId="2" fontId="22" fillId="39" borderId="42" xfId="62" applyNumberFormat="1" applyFont="1" applyFill="1" applyBorder="1" applyAlignment="1">
      <alignment horizontal="center" vertical="center" readingOrder="2"/>
      <protection/>
    </xf>
    <xf numFmtId="2" fontId="22" fillId="39" borderId="43" xfId="62" applyNumberFormat="1" applyFont="1" applyFill="1" applyBorder="1" applyAlignment="1">
      <alignment horizontal="center" vertical="center" readingOrder="2"/>
      <protection/>
    </xf>
    <xf numFmtId="2" fontId="22" fillId="39" borderId="44" xfId="62" applyNumberFormat="1" applyFont="1" applyFill="1" applyBorder="1" applyAlignment="1">
      <alignment horizontal="center" vertical="center" readingOrder="2"/>
      <protection/>
    </xf>
    <xf numFmtId="0" fontId="22" fillId="0" borderId="18" xfId="62" applyFont="1" applyFill="1" applyBorder="1" applyAlignment="1">
      <alignment horizontal="center" vertical="center" wrapText="1" readingOrder="2"/>
      <protection/>
    </xf>
    <xf numFmtId="2" fontId="22" fillId="0" borderId="24" xfId="62" applyNumberFormat="1" applyFont="1" applyFill="1" applyBorder="1" applyAlignment="1">
      <alignment horizontal="center" vertical="center" wrapText="1" readingOrder="2"/>
      <protection/>
    </xf>
    <xf numFmtId="2" fontId="22" fillId="0" borderId="71" xfId="62" applyNumberFormat="1" applyFont="1" applyFill="1" applyBorder="1" applyAlignment="1">
      <alignment horizontal="center" vertical="center" wrapText="1" readingOrder="2"/>
      <protection/>
    </xf>
    <xf numFmtId="2" fontId="22" fillId="0" borderId="72" xfId="62" applyNumberFormat="1" applyFont="1" applyFill="1" applyBorder="1" applyAlignment="1">
      <alignment horizontal="center" vertical="center" wrapText="1" readingOrder="2"/>
      <protection/>
    </xf>
    <xf numFmtId="173" fontId="22" fillId="39" borderId="49" xfId="62" applyNumberFormat="1" applyFont="1" applyFill="1" applyBorder="1" applyAlignment="1">
      <alignment horizontal="center" vertical="center" shrinkToFit="1" readingOrder="2"/>
      <protection/>
    </xf>
    <xf numFmtId="0" fontId="22" fillId="0" borderId="18" xfId="62" applyFont="1" applyFill="1" applyBorder="1" applyAlignment="1">
      <alignment horizontal="center" vertical="center" shrinkToFit="1" readingOrder="2"/>
      <protection/>
    </xf>
    <xf numFmtId="0" fontId="22" fillId="33" borderId="55" xfId="0" applyFont="1" applyFill="1" applyBorder="1" applyAlignment="1">
      <alignment horizontal="center" vertical="center" wrapText="1"/>
    </xf>
    <xf numFmtId="3" fontId="22" fillId="0" borderId="37" xfId="0" applyNumberFormat="1" applyFont="1" applyBorder="1" applyAlignment="1">
      <alignment horizontal="center" vertical="center" wrapText="1" readingOrder="2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63" xfId="0" applyNumberFormat="1" applyFont="1" applyBorder="1" applyAlignment="1">
      <alignment horizontal="center" vertical="center" wrapText="1"/>
    </xf>
    <xf numFmtId="1" fontId="8" fillId="0" borderId="63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64" xfId="0" applyNumberFormat="1" applyFont="1" applyBorder="1" applyAlignment="1">
      <alignment horizontal="center" vertical="center" wrapText="1"/>
    </xf>
    <xf numFmtId="1" fontId="8" fillId="0" borderId="70" xfId="0" applyNumberFormat="1" applyFont="1" applyBorder="1" applyAlignment="1">
      <alignment horizontal="center" vertical="center" wrapText="1"/>
    </xf>
    <xf numFmtId="0" fontId="22" fillId="35" borderId="12" xfId="58" applyFont="1" applyFill="1" applyBorder="1" applyAlignment="1">
      <alignment vertical="center" shrinkToFit="1"/>
      <protection/>
    </xf>
    <xf numFmtId="0" fontId="24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71" fontId="22" fillId="0" borderId="0" xfId="0" applyNumberFormat="1" applyFont="1" applyBorder="1" applyAlignment="1">
      <alignment vertical="center" shrinkToFit="1"/>
    </xf>
    <xf numFmtId="1" fontId="33" fillId="0" borderId="73" xfId="60" applyNumberFormat="1" applyFont="1" applyFill="1" applyBorder="1" applyAlignment="1">
      <alignment horizontal="center" vertical="center" readingOrder="2"/>
      <protection/>
    </xf>
    <xf numFmtId="3" fontId="22" fillId="0" borderId="13" xfId="62" applyNumberFormat="1" applyFont="1" applyBorder="1" applyAlignment="1">
      <alignment horizontal="center" vertical="center" readingOrder="2"/>
      <protection/>
    </xf>
    <xf numFmtId="3" fontId="22" fillId="0" borderId="55" xfId="62" applyNumberFormat="1" applyFont="1" applyBorder="1" applyAlignment="1">
      <alignment horizontal="center" vertical="center" readingOrder="2"/>
      <protection/>
    </xf>
    <xf numFmtId="3" fontId="22" fillId="0" borderId="37" xfId="62" applyNumberFormat="1" applyFont="1" applyBorder="1" applyAlignment="1">
      <alignment horizontal="center" vertical="center" readingOrder="2"/>
      <protection/>
    </xf>
    <xf numFmtId="173" fontId="22" fillId="39" borderId="18" xfId="62" applyNumberFormat="1" applyFont="1" applyFill="1" applyBorder="1" applyAlignment="1">
      <alignment horizontal="center" vertical="center" wrapText="1" readingOrder="2"/>
      <protection/>
    </xf>
    <xf numFmtId="2" fontId="22" fillId="39" borderId="24" xfId="62" applyNumberFormat="1" applyFont="1" applyFill="1" applyBorder="1" applyAlignment="1">
      <alignment horizontal="center" vertical="center" readingOrder="2"/>
      <protection/>
    </xf>
    <xf numFmtId="2" fontId="22" fillId="39" borderId="71" xfId="62" applyNumberFormat="1" applyFont="1" applyFill="1" applyBorder="1" applyAlignment="1">
      <alignment horizontal="center" vertical="center" readingOrder="2"/>
      <protection/>
    </xf>
    <xf numFmtId="2" fontId="22" fillId="39" borderId="74" xfId="62" applyNumberFormat="1" applyFont="1" applyFill="1" applyBorder="1" applyAlignment="1">
      <alignment horizontal="center" vertical="center" readingOrder="2"/>
      <protection/>
    </xf>
    <xf numFmtId="2" fontId="22" fillId="39" borderId="30" xfId="62" applyNumberFormat="1" applyFont="1" applyFill="1" applyBorder="1" applyAlignment="1">
      <alignment horizontal="center" vertical="center" readingOrder="2"/>
      <protection/>
    </xf>
    <xf numFmtId="2" fontId="22" fillId="0" borderId="21" xfId="62" applyNumberFormat="1" applyFont="1" applyFill="1" applyBorder="1" applyAlignment="1">
      <alignment horizontal="center" vertical="center" wrapText="1" readingOrder="2"/>
      <protection/>
    </xf>
    <xf numFmtId="2" fontId="22" fillId="0" borderId="74" xfId="62" applyNumberFormat="1" applyFont="1" applyFill="1" applyBorder="1" applyAlignment="1">
      <alignment horizontal="center" vertical="center" wrapText="1" readingOrder="2"/>
      <protection/>
    </xf>
    <xf numFmtId="3" fontId="22" fillId="0" borderId="48" xfId="62" applyNumberFormat="1" applyFont="1" applyBorder="1" applyAlignment="1">
      <alignment horizontal="center" vertical="center" readingOrder="2"/>
      <protection/>
    </xf>
    <xf numFmtId="2" fontId="22" fillId="39" borderId="21" xfId="62" applyNumberFormat="1" applyFont="1" applyFill="1" applyBorder="1" applyAlignment="1">
      <alignment horizontal="center" vertical="center" readingOrder="2"/>
      <protection/>
    </xf>
    <xf numFmtId="3" fontId="22" fillId="39" borderId="37" xfId="62" applyNumberFormat="1" applyFont="1" applyFill="1" applyBorder="1" applyAlignment="1">
      <alignment horizontal="center" vertical="center" readingOrder="2"/>
      <protection/>
    </xf>
    <xf numFmtId="0" fontId="22" fillId="39" borderId="73" xfId="62" applyFont="1" applyFill="1" applyBorder="1" applyAlignment="1">
      <alignment horizontal="center" vertical="center" readingOrder="2"/>
      <protection/>
    </xf>
    <xf numFmtId="0" fontId="33" fillId="0" borderId="19" xfId="0" applyFont="1" applyFill="1" applyBorder="1" applyAlignment="1">
      <alignment horizontal="center" vertical="center" shrinkToFit="1" readingOrder="2"/>
    </xf>
    <xf numFmtId="0" fontId="33" fillId="0" borderId="20" xfId="0" applyFont="1" applyFill="1" applyBorder="1" applyAlignment="1">
      <alignment horizontal="center" vertical="center" shrinkToFit="1" readingOrder="2"/>
    </xf>
    <xf numFmtId="1" fontId="29" fillId="0" borderId="0" xfId="61" applyNumberFormat="1" applyFont="1" applyAlignment="1">
      <alignment horizontal="center" vertical="center" wrapText="1"/>
      <protection/>
    </xf>
    <xf numFmtId="3" fontId="0" fillId="0" borderId="0" xfId="0" applyNumberFormat="1" applyAlignment="1">
      <alignment horizontal="center" vertical="center"/>
    </xf>
    <xf numFmtId="2" fontId="22" fillId="0" borderId="75" xfId="62" applyNumberFormat="1" applyFont="1" applyFill="1" applyBorder="1" applyAlignment="1">
      <alignment horizontal="center" vertical="center" wrapText="1" readingOrder="2"/>
      <protection/>
    </xf>
    <xf numFmtId="0" fontId="26" fillId="0" borderId="42" xfId="0" applyFont="1" applyFill="1" applyBorder="1" applyAlignment="1">
      <alignment horizontal="center" vertical="center" shrinkToFit="1" readingOrder="2"/>
    </xf>
    <xf numFmtId="0" fontId="26" fillId="0" borderId="66" xfId="0" applyFont="1" applyFill="1" applyBorder="1" applyAlignment="1">
      <alignment horizontal="center" vertical="center" shrinkToFit="1" readingOrder="2"/>
    </xf>
    <xf numFmtId="1" fontId="8" fillId="0" borderId="29" xfId="0" applyNumberFormat="1" applyFont="1" applyBorder="1" applyAlignment="1">
      <alignment horizontal="center" vertical="center" wrapText="1"/>
    </xf>
    <xf numFmtId="0" fontId="26" fillId="0" borderId="73" xfId="0" applyFont="1" applyFill="1" applyBorder="1" applyAlignment="1">
      <alignment horizontal="center" vertical="center" shrinkToFit="1" readingOrder="2"/>
    </xf>
    <xf numFmtId="3" fontId="22" fillId="0" borderId="55" xfId="0" applyNumberFormat="1" applyFont="1" applyBorder="1" applyAlignment="1">
      <alignment horizontal="center" vertical="center" wrapText="1" readingOrder="2"/>
    </xf>
    <xf numFmtId="3" fontId="22" fillId="0" borderId="64" xfId="0" applyNumberFormat="1" applyFont="1" applyBorder="1" applyAlignment="1">
      <alignment horizontal="center" vertical="center" wrapText="1" readingOrder="2"/>
    </xf>
    <xf numFmtId="3" fontId="22" fillId="33" borderId="66" xfId="0" applyNumberFormat="1" applyFont="1" applyFill="1" applyBorder="1" applyAlignment="1">
      <alignment horizontal="center" vertical="center" wrapText="1" readingOrder="2"/>
    </xf>
    <xf numFmtId="3" fontId="22" fillId="0" borderId="0" xfId="61" applyNumberFormat="1" applyFont="1" applyAlignment="1">
      <alignment vertical="center"/>
      <protection/>
    </xf>
    <xf numFmtId="2" fontId="0" fillId="0" borderId="0" xfId="0" applyNumberFormat="1" applyAlignment="1">
      <alignment horizontal="center" vertical="center"/>
    </xf>
    <xf numFmtId="0" fontId="82" fillId="0" borderId="10" xfId="0" applyFont="1" applyFill="1" applyBorder="1" applyAlignment="1">
      <alignment horizontal="center" vertical="center" wrapText="1" readingOrder="2"/>
    </xf>
    <xf numFmtId="0" fontId="82" fillId="0" borderId="10" xfId="0" applyFont="1" applyFill="1" applyBorder="1" applyAlignment="1">
      <alignment horizontal="center" vertical="center" readingOrder="2"/>
    </xf>
    <xf numFmtId="1" fontId="26" fillId="0" borderId="11" xfId="0" applyNumberFormat="1" applyFont="1" applyFill="1" applyBorder="1" applyAlignment="1">
      <alignment horizontal="center" vertical="center" shrinkToFit="1" readingOrder="2"/>
    </xf>
    <xf numFmtId="1" fontId="26" fillId="0" borderId="13" xfId="0" applyNumberFormat="1" applyFont="1" applyFill="1" applyBorder="1" applyAlignment="1">
      <alignment horizontal="center" vertical="center" shrinkToFit="1" readingOrder="2"/>
    </xf>
    <xf numFmtId="1" fontId="26" fillId="0" borderId="12" xfId="0" applyNumberFormat="1" applyFont="1" applyFill="1" applyBorder="1" applyAlignment="1">
      <alignment horizontal="center" vertical="center" shrinkToFit="1" readingOrder="2"/>
    </xf>
    <xf numFmtId="0" fontId="26" fillId="0" borderId="37" xfId="0" applyFont="1" applyFill="1" applyBorder="1" applyAlignment="1">
      <alignment horizontal="center" vertical="center" shrinkToFit="1" readingOrder="2"/>
    </xf>
    <xf numFmtId="0" fontId="26" fillId="0" borderId="55" xfId="0" applyFont="1" applyFill="1" applyBorder="1" applyAlignment="1">
      <alignment horizontal="center" vertical="center" shrinkToFit="1" readingOrder="2"/>
    </xf>
    <xf numFmtId="0" fontId="26" fillId="0" borderId="49" xfId="0" applyFont="1" applyFill="1" applyBorder="1" applyAlignment="1">
      <alignment horizontal="center" vertical="center" shrinkToFit="1" readingOrder="2"/>
    </xf>
    <xf numFmtId="0" fontId="22" fillId="0" borderId="46" xfId="0" applyFont="1" applyBorder="1" applyAlignment="1">
      <alignment vertical="center" shrinkToFit="1"/>
    </xf>
    <xf numFmtId="0" fontId="22" fillId="0" borderId="0" xfId="0" applyFont="1" applyBorder="1" applyAlignment="1">
      <alignment vertical="center"/>
    </xf>
    <xf numFmtId="1" fontId="33" fillId="40" borderId="11" xfId="60" applyNumberFormat="1" applyFont="1" applyFill="1" applyBorder="1" applyAlignment="1">
      <alignment horizontal="center" vertical="center" readingOrder="2"/>
      <protection/>
    </xf>
    <xf numFmtId="1" fontId="33" fillId="40" borderId="13" xfId="60" applyNumberFormat="1" applyFont="1" applyFill="1" applyBorder="1" applyAlignment="1">
      <alignment horizontal="center" vertical="center" readingOrder="2"/>
      <protection/>
    </xf>
    <xf numFmtId="1" fontId="33" fillId="40" borderId="12" xfId="60" applyNumberFormat="1" applyFont="1" applyFill="1" applyBorder="1" applyAlignment="1">
      <alignment horizontal="center" vertical="center" readingOrder="2"/>
      <protection/>
    </xf>
    <xf numFmtId="1" fontId="33" fillId="40" borderId="73" xfId="60" applyNumberFormat="1" applyFont="1" applyFill="1" applyBorder="1" applyAlignment="1">
      <alignment horizontal="center" vertical="center" readingOrder="2"/>
      <protection/>
    </xf>
    <xf numFmtId="0" fontId="22" fillId="33" borderId="32" xfId="0" applyFont="1" applyFill="1" applyBorder="1" applyAlignment="1">
      <alignment vertical="center" wrapText="1"/>
    </xf>
    <xf numFmtId="0" fontId="22" fillId="33" borderId="51" xfId="0" applyFont="1" applyFill="1" applyBorder="1" applyAlignment="1">
      <alignment vertical="center" wrapText="1"/>
    </xf>
    <xf numFmtId="0" fontId="82" fillId="41" borderId="10" xfId="0" applyFont="1" applyFill="1" applyBorder="1" applyAlignment="1">
      <alignment horizontal="center" vertical="center" readingOrder="2"/>
    </xf>
    <xf numFmtId="170" fontId="22" fillId="0" borderId="56" xfId="0" applyNumberFormat="1" applyFont="1" applyFill="1" applyBorder="1" applyAlignment="1">
      <alignment vertical="center" wrapText="1"/>
    </xf>
    <xf numFmtId="170" fontId="22" fillId="0" borderId="56" xfId="0" applyNumberFormat="1" applyFont="1" applyFill="1" applyBorder="1" applyAlignment="1">
      <alignment vertical="center" wrapText="1" readingOrder="2"/>
    </xf>
    <xf numFmtId="170" fontId="22" fillId="0" borderId="48" xfId="0" applyNumberFormat="1" applyFont="1" applyFill="1" applyBorder="1" applyAlignment="1">
      <alignment vertical="center" wrapText="1"/>
    </xf>
    <xf numFmtId="170" fontId="22" fillId="0" borderId="48" xfId="0" applyNumberFormat="1" applyFont="1" applyFill="1" applyBorder="1" applyAlignment="1">
      <alignment vertical="center" wrapText="1" readingOrder="2"/>
    </xf>
    <xf numFmtId="0" fontId="0" fillId="0" borderId="0" xfId="59">
      <alignment/>
      <protection/>
    </xf>
    <xf numFmtId="0" fontId="22" fillId="0" borderId="60" xfId="59" applyFont="1" applyBorder="1" applyAlignment="1">
      <alignment horizontal="center" vertical="center" wrapText="1"/>
      <protection/>
    </xf>
    <xf numFmtId="0" fontId="22" fillId="0" borderId="63" xfId="59" applyFont="1" applyBorder="1" applyAlignment="1">
      <alignment horizontal="center" vertical="center" wrapText="1"/>
      <protection/>
    </xf>
    <xf numFmtId="0" fontId="24" fillId="42" borderId="28" xfId="0" applyFont="1" applyFill="1" applyBorder="1" applyAlignment="1">
      <alignment horizontal="center" vertical="center" readingOrder="2"/>
    </xf>
    <xf numFmtId="0" fontId="24" fillId="42" borderId="10" xfId="0" applyFont="1" applyFill="1" applyBorder="1" applyAlignment="1">
      <alignment horizontal="center" vertical="center" readingOrder="2"/>
    </xf>
    <xf numFmtId="0" fontId="24" fillId="42" borderId="55" xfId="0" applyFont="1" applyFill="1" applyBorder="1" applyAlignment="1">
      <alignment horizontal="center" vertical="center" readingOrder="2"/>
    </xf>
    <xf numFmtId="0" fontId="24" fillId="43" borderId="28" xfId="0" applyFont="1" applyFill="1" applyBorder="1" applyAlignment="1">
      <alignment horizontal="center" vertical="center" readingOrder="2"/>
    </xf>
    <xf numFmtId="0" fontId="24" fillId="43" borderId="10" xfId="0" applyFont="1" applyFill="1" applyBorder="1" applyAlignment="1">
      <alignment horizontal="center" vertical="center" readingOrder="2"/>
    </xf>
    <xf numFmtId="0" fontId="24" fillId="43" borderId="29" xfId="0" applyFont="1" applyFill="1" applyBorder="1" applyAlignment="1">
      <alignment horizontal="center" vertical="center" readingOrder="2"/>
    </xf>
    <xf numFmtId="0" fontId="24" fillId="42" borderId="25" xfId="0" applyFont="1" applyFill="1" applyBorder="1" applyAlignment="1">
      <alignment horizontal="center" vertical="center" readingOrder="2"/>
    </xf>
    <xf numFmtId="0" fontId="24" fillId="42" borderId="19" xfId="0" applyFont="1" applyFill="1" applyBorder="1" applyAlignment="1">
      <alignment horizontal="center" vertical="center" readingOrder="2"/>
    </xf>
    <xf numFmtId="0" fontId="24" fillId="42" borderId="20" xfId="0" applyFont="1" applyFill="1" applyBorder="1" applyAlignment="1">
      <alignment horizontal="center" vertical="center" readingOrder="2"/>
    </xf>
    <xf numFmtId="0" fontId="24" fillId="42" borderId="17" xfId="0" applyFont="1" applyFill="1" applyBorder="1" applyAlignment="1">
      <alignment horizontal="center" vertical="center" readingOrder="2"/>
    </xf>
    <xf numFmtId="0" fontId="29" fillId="0" borderId="76" xfId="59" applyFont="1" applyBorder="1" applyAlignment="1">
      <alignment horizontal="center" vertical="center" wrapText="1"/>
      <protection/>
    </xf>
    <xf numFmtId="0" fontId="29" fillId="0" borderId="61" xfId="59" applyFont="1" applyBorder="1" applyAlignment="1">
      <alignment horizontal="center" vertical="center" wrapText="1"/>
      <protection/>
    </xf>
    <xf numFmtId="171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59" applyFont="1" applyBorder="1" applyAlignment="1">
      <alignment horizontal="center" vertical="center" wrapText="1"/>
      <protection/>
    </xf>
    <xf numFmtId="0" fontId="24" fillId="0" borderId="10" xfId="59" applyFont="1" applyBorder="1" applyAlignment="1">
      <alignment horizontal="center" vertical="center"/>
      <protection/>
    </xf>
    <xf numFmtId="0" fontId="24" fillId="0" borderId="28" xfId="59" applyFont="1" applyBorder="1" applyAlignment="1">
      <alignment horizontal="center" vertical="center" wrapText="1"/>
      <protection/>
    </xf>
    <xf numFmtId="0" fontId="24" fillId="0" borderId="29" xfId="0" applyFont="1" applyBorder="1" applyAlignment="1">
      <alignment horizontal="center" vertical="center"/>
    </xf>
    <xf numFmtId="0" fontId="24" fillId="0" borderId="28" xfId="59" applyFont="1" applyBorder="1" applyAlignment="1">
      <alignment horizontal="center" vertical="center"/>
      <protection/>
    </xf>
    <xf numFmtId="0" fontId="24" fillId="0" borderId="60" xfId="59" applyFont="1" applyBorder="1" applyAlignment="1">
      <alignment horizontal="center" vertical="center"/>
      <protection/>
    </xf>
    <xf numFmtId="0" fontId="24" fillId="0" borderId="63" xfId="59" applyFont="1" applyBorder="1" applyAlignment="1">
      <alignment horizontal="center" vertical="center"/>
      <protection/>
    </xf>
    <xf numFmtId="171" fontId="24" fillId="0" borderId="63" xfId="0" applyNumberFormat="1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11" xfId="59" applyFont="1" applyBorder="1" applyAlignment="1">
      <alignment horizontal="center"/>
      <protection/>
    </xf>
    <xf numFmtId="0" fontId="24" fillId="0" borderId="13" xfId="59" applyFont="1" applyBorder="1" applyAlignment="1">
      <alignment horizontal="center"/>
      <protection/>
    </xf>
    <xf numFmtId="0" fontId="15" fillId="0" borderId="0" xfId="59" applyFont="1" applyBorder="1" applyAlignment="1">
      <alignment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7" fillId="0" borderId="10" xfId="59" applyFont="1" applyBorder="1">
      <alignment/>
      <protection/>
    </xf>
    <xf numFmtId="171" fontId="7" fillId="33" borderId="10" xfId="59" applyNumberFormat="1" applyFont="1" applyFill="1" applyBorder="1" applyAlignment="1">
      <alignment readingOrder="2"/>
      <protection/>
    </xf>
    <xf numFmtId="0" fontId="7" fillId="33" borderId="10" xfId="59" applyFont="1" applyFill="1" applyBorder="1">
      <alignment/>
      <protection/>
    </xf>
    <xf numFmtId="0" fontId="7" fillId="33" borderId="10" xfId="59" applyFont="1" applyFill="1" applyBorder="1" applyAlignment="1">
      <alignment readingOrder="2"/>
      <protection/>
    </xf>
    <xf numFmtId="171" fontId="0" fillId="0" borderId="0" xfId="59" applyNumberFormat="1">
      <alignment/>
      <protection/>
    </xf>
    <xf numFmtId="0" fontId="7" fillId="0" borderId="10" xfId="59" applyFont="1" applyBorder="1" applyAlignment="1">
      <alignment readingOrder="2"/>
      <protection/>
    </xf>
    <xf numFmtId="171" fontId="7" fillId="0" borderId="10" xfId="59" applyNumberFormat="1" applyFont="1" applyBorder="1" applyAlignment="1">
      <alignment readingOrder="2"/>
      <protection/>
    </xf>
    <xf numFmtId="0" fontId="0" fillId="0" borderId="0" xfId="59" applyBorder="1">
      <alignment/>
      <protection/>
    </xf>
    <xf numFmtId="0" fontId="7" fillId="0" borderId="63" xfId="59" applyFont="1" applyBorder="1" applyAlignment="1">
      <alignment/>
      <protection/>
    </xf>
    <xf numFmtId="0" fontId="8" fillId="0" borderId="0" xfId="0" applyFont="1" applyFill="1" applyBorder="1" applyAlignment="1">
      <alignment horizontal="right" vertical="center" wrapText="1" readingOrder="2"/>
    </xf>
    <xf numFmtId="0" fontId="22" fillId="0" borderId="63" xfId="0" applyFont="1" applyFill="1" applyBorder="1" applyAlignment="1">
      <alignment horizontal="center" vertical="center" wrapText="1" readingOrder="2"/>
    </xf>
    <xf numFmtId="0" fontId="22" fillId="0" borderId="61" xfId="0" applyFont="1" applyFill="1" applyBorder="1" applyAlignment="1">
      <alignment horizontal="center" vertical="center" wrapText="1" readingOrder="2"/>
    </xf>
    <xf numFmtId="0" fontId="22" fillId="0" borderId="51" xfId="0" applyFont="1" applyFill="1" applyBorder="1" applyAlignment="1">
      <alignment horizontal="center" vertical="center" wrapText="1" readingOrder="2"/>
    </xf>
    <xf numFmtId="0" fontId="22" fillId="0" borderId="10" xfId="0" applyFont="1" applyFill="1" applyBorder="1" applyAlignment="1">
      <alignment horizontal="center" vertical="center" wrapText="1" readingOrder="2"/>
    </xf>
    <xf numFmtId="0" fontId="15" fillId="0" borderId="0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 wrapText="1" readingOrder="2"/>
    </xf>
    <xf numFmtId="0" fontId="22" fillId="0" borderId="48" xfId="0" applyFont="1" applyFill="1" applyBorder="1" applyAlignment="1">
      <alignment horizontal="center" vertical="center" wrapText="1" readingOrder="2"/>
    </xf>
    <xf numFmtId="0" fontId="1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 readingOrder="2"/>
    </xf>
    <xf numFmtId="0" fontId="22" fillId="0" borderId="55" xfId="0" applyFont="1" applyBorder="1" applyAlignment="1">
      <alignment horizontal="center" vertical="center" wrapText="1" readingOrder="2"/>
    </xf>
    <xf numFmtId="0" fontId="22" fillId="0" borderId="56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textRotation="90" wrapText="1"/>
    </xf>
    <xf numFmtId="0" fontId="24" fillId="0" borderId="61" xfId="0" applyFont="1" applyBorder="1" applyAlignment="1">
      <alignment horizontal="center" vertical="center" textRotation="90" wrapText="1"/>
    </xf>
    <xf numFmtId="0" fontId="24" fillId="0" borderId="51" xfId="0" applyFont="1" applyBorder="1" applyAlignment="1">
      <alignment horizontal="center" vertical="center" textRotation="90" wrapText="1"/>
    </xf>
    <xf numFmtId="0" fontId="22" fillId="0" borderId="63" xfId="0" applyFont="1" applyBorder="1" applyAlignment="1">
      <alignment horizontal="center" vertical="center" textRotation="90" wrapText="1"/>
    </xf>
    <xf numFmtId="0" fontId="22" fillId="0" borderId="61" xfId="0" applyFont="1" applyBorder="1" applyAlignment="1">
      <alignment horizontal="center" vertical="center" textRotation="90" wrapText="1" readingOrder="2"/>
    </xf>
    <xf numFmtId="0" fontId="22" fillId="0" borderId="61" xfId="0" applyFont="1" applyBorder="1" applyAlignment="1">
      <alignment horizontal="center" vertical="center" textRotation="90" wrapText="1"/>
    </xf>
    <xf numFmtId="0" fontId="22" fillId="0" borderId="51" xfId="0" applyFont="1" applyBorder="1" applyAlignment="1">
      <alignment horizontal="center" vertical="center" textRotation="90" wrapText="1"/>
    </xf>
    <xf numFmtId="0" fontId="37" fillId="0" borderId="53" xfId="0" applyFont="1" applyFill="1" applyBorder="1" applyAlignment="1">
      <alignment horizontal="right" vertical="center" wrapText="1" readingOrder="2"/>
    </xf>
    <xf numFmtId="0" fontId="37" fillId="0" borderId="77" xfId="0" applyFont="1" applyFill="1" applyBorder="1" applyAlignment="1">
      <alignment horizontal="right" vertical="center" wrapText="1" readingOrder="2"/>
    </xf>
    <xf numFmtId="0" fontId="13" fillId="0" borderId="53" xfId="0" applyFont="1" applyBorder="1" applyAlignment="1">
      <alignment horizontal="center"/>
    </xf>
    <xf numFmtId="171" fontId="24" fillId="0" borderId="56" xfId="0" applyNumberFormat="1" applyFont="1" applyFill="1" applyBorder="1" applyAlignment="1">
      <alignment horizontal="center" vertical="center" wrapText="1" readingOrder="2"/>
    </xf>
    <xf numFmtId="171" fontId="24" fillId="0" borderId="55" xfId="0" applyNumberFormat="1" applyFont="1" applyFill="1" applyBorder="1" applyAlignment="1">
      <alignment horizontal="center" vertical="center" wrapText="1" readingOrder="2"/>
    </xf>
    <xf numFmtId="0" fontId="12" fillId="0" borderId="0" xfId="0" applyFont="1" applyAlignment="1">
      <alignment horizontal="center"/>
    </xf>
    <xf numFmtId="0" fontId="23" fillId="0" borderId="53" xfId="0" applyFont="1" applyBorder="1" applyAlignment="1">
      <alignment horizontal="center"/>
    </xf>
    <xf numFmtId="0" fontId="30" fillId="0" borderId="56" xfId="0" applyFont="1" applyFill="1" applyBorder="1" applyAlignment="1">
      <alignment horizontal="center"/>
    </xf>
    <xf numFmtId="0" fontId="30" fillId="0" borderId="77" xfId="0" applyFont="1" applyFill="1" applyBorder="1" applyAlignment="1">
      <alignment horizontal="center"/>
    </xf>
    <xf numFmtId="0" fontId="30" fillId="0" borderId="5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24" fillId="33" borderId="78" xfId="0" applyFont="1" applyFill="1" applyBorder="1" applyAlignment="1">
      <alignment horizontal="center" vertical="center" wrapText="1"/>
    </xf>
    <xf numFmtId="0" fontId="24" fillId="33" borderId="43" xfId="0" applyFont="1" applyFill="1" applyBorder="1" applyAlignment="1">
      <alignment horizontal="center" vertical="center" wrapText="1"/>
    </xf>
    <xf numFmtId="0" fontId="41" fillId="0" borderId="53" xfId="59" applyFont="1" applyBorder="1" applyAlignment="1">
      <alignment horizontal="center" vertical="center" wrapText="1"/>
      <protection/>
    </xf>
    <xf numFmtId="0" fontId="7" fillId="0" borderId="56" xfId="59" applyFont="1" applyBorder="1" applyAlignment="1">
      <alignment horizontal="center"/>
      <protection/>
    </xf>
    <xf numFmtId="0" fontId="7" fillId="0" borderId="55" xfId="59" applyFont="1" applyBorder="1" applyAlignment="1">
      <alignment horizontal="center"/>
      <protection/>
    </xf>
    <xf numFmtId="0" fontId="7" fillId="0" borderId="63" xfId="59" applyFont="1" applyBorder="1" applyAlignment="1">
      <alignment horizontal="center"/>
      <protection/>
    </xf>
    <xf numFmtId="0" fontId="7" fillId="0" borderId="51" xfId="59" applyFont="1" applyBorder="1" applyAlignment="1">
      <alignment horizontal="center"/>
      <protection/>
    </xf>
    <xf numFmtId="0" fontId="32" fillId="0" borderId="40" xfId="60" applyFont="1" applyBorder="1" applyAlignment="1">
      <alignment horizontal="center" vertical="center"/>
      <protection/>
    </xf>
    <xf numFmtId="0" fontId="22" fillId="36" borderId="22" xfId="0" applyFont="1" applyFill="1" applyBorder="1" applyAlignment="1">
      <alignment horizontal="center" vertical="center" wrapText="1"/>
    </xf>
    <xf numFmtId="0" fontId="22" fillId="36" borderId="42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54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22" fillId="36" borderId="24" xfId="0" applyFont="1" applyFill="1" applyBorder="1" applyAlignment="1">
      <alignment horizontal="center" vertical="center" wrapText="1"/>
    </xf>
    <xf numFmtId="0" fontId="29" fillId="36" borderId="30" xfId="0" applyFont="1" applyFill="1" applyBorder="1" applyAlignment="1">
      <alignment horizontal="center" vertical="center" wrapText="1"/>
    </xf>
    <xf numFmtId="0" fontId="28" fillId="36" borderId="22" xfId="0" applyFont="1" applyFill="1" applyBorder="1" applyAlignment="1">
      <alignment horizontal="center" vertical="center" wrapText="1"/>
    </xf>
    <xf numFmtId="0" fontId="28" fillId="36" borderId="42" xfId="0" applyFont="1" applyFill="1" applyBorder="1" applyAlignment="1">
      <alignment horizontal="center" vertical="center" wrapText="1"/>
    </xf>
    <xf numFmtId="0" fontId="28" fillId="36" borderId="14" xfId="0" applyFont="1" applyFill="1" applyBorder="1" applyAlignment="1">
      <alignment horizontal="center" vertical="center" wrapText="1"/>
    </xf>
    <xf numFmtId="0" fontId="28" fillId="36" borderId="23" xfId="0" applyFont="1" applyFill="1" applyBorder="1" applyAlignment="1">
      <alignment horizontal="center" vertical="center" wrapText="1"/>
    </xf>
    <xf numFmtId="0" fontId="22" fillId="0" borderId="0" xfId="61" applyFont="1" applyBorder="1" applyAlignment="1">
      <alignment horizontal="right" vertical="center" wrapText="1"/>
      <protection/>
    </xf>
    <xf numFmtId="0" fontId="22" fillId="0" borderId="40" xfId="61" applyFont="1" applyBorder="1" applyAlignment="1">
      <alignment horizontal="right" vertical="center" wrapText="1"/>
      <protection/>
    </xf>
    <xf numFmtId="0" fontId="34" fillId="0" borderId="40" xfId="62" applyFont="1" applyBorder="1" applyAlignment="1">
      <alignment horizontal="center" vertical="center" readingOrder="2"/>
      <protection/>
    </xf>
    <xf numFmtId="0" fontId="15" fillId="0" borderId="0" xfId="62" applyFont="1" applyBorder="1" applyAlignment="1">
      <alignment horizontal="center" vertical="center" readingOrder="2"/>
      <protection/>
    </xf>
    <xf numFmtId="0" fontId="14" fillId="0" borderId="0" xfId="62" applyFont="1" applyBorder="1" applyAlignment="1">
      <alignment horizontal="center" vertical="center" readingOrder="2"/>
      <protection/>
    </xf>
    <xf numFmtId="0" fontId="15" fillId="0" borderId="0" xfId="0" applyFont="1" applyBorder="1" applyAlignment="1">
      <alignment horizontal="center" vertical="center" wrapText="1"/>
    </xf>
    <xf numFmtId="0" fontId="22" fillId="33" borderId="33" xfId="0" applyFont="1" applyFill="1" applyBorder="1" applyAlignment="1">
      <alignment horizontal="center" vertical="center" textRotation="90" wrapText="1"/>
    </xf>
    <xf numFmtId="0" fontId="22" fillId="33" borderId="57" xfId="0" applyFont="1" applyFill="1" applyBorder="1" applyAlignment="1">
      <alignment horizontal="center" vertical="center" textRotation="90" wrapText="1"/>
    </xf>
    <xf numFmtId="1" fontId="30" fillId="0" borderId="0" xfId="0" applyNumberFormat="1" applyFont="1" applyAlignment="1">
      <alignment horizontal="right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79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42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83" fillId="44" borderId="53" xfId="0" applyFont="1" applyFill="1" applyBorder="1" applyAlignment="1">
      <alignment horizontal="center" vertical="center" shrinkToFit="1"/>
    </xf>
    <xf numFmtId="0" fontId="24" fillId="0" borderId="39" xfId="0" applyFont="1" applyFill="1" applyBorder="1" applyAlignment="1">
      <alignment horizontal="center" vertical="center"/>
    </xf>
    <xf numFmtId="0" fontId="24" fillId="0" borderId="80" xfId="0" applyFont="1" applyFill="1" applyBorder="1" applyAlignment="1">
      <alignment horizontal="center" vertical="center"/>
    </xf>
    <xf numFmtId="0" fontId="24" fillId="0" borderId="73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shrinkToFit="1"/>
    </xf>
    <xf numFmtId="0" fontId="27" fillId="0" borderId="40" xfId="0" applyFont="1" applyFill="1" applyBorder="1" applyAlignment="1">
      <alignment horizontal="center" vertical="center" shrinkToFit="1" readingOrder="2"/>
    </xf>
    <xf numFmtId="0" fontId="26" fillId="0" borderId="80" xfId="0" applyFont="1" applyFill="1" applyBorder="1" applyAlignment="1">
      <alignment horizontal="center" vertical="center" shrinkToFit="1" readingOrder="2"/>
    </xf>
    <xf numFmtId="0" fontId="26" fillId="0" borderId="73" xfId="0" applyFont="1" applyFill="1" applyBorder="1" applyAlignment="1">
      <alignment horizontal="center" vertical="center" shrinkToFit="1" readingOrder="2"/>
    </xf>
    <xf numFmtId="0" fontId="26" fillId="0" borderId="81" xfId="0" applyFont="1" applyFill="1" applyBorder="1" applyAlignment="1">
      <alignment horizontal="center" vertical="center" shrinkToFit="1" readingOrder="2"/>
    </xf>
    <xf numFmtId="0" fontId="26" fillId="0" borderId="46" xfId="0" applyFont="1" applyFill="1" applyBorder="1" applyAlignment="1">
      <alignment horizontal="center" vertical="center" shrinkToFit="1" readingOrder="2"/>
    </xf>
    <xf numFmtId="0" fontId="26" fillId="0" borderId="50" xfId="0" applyFont="1" applyFill="1" applyBorder="1" applyAlignment="1">
      <alignment horizontal="center" vertical="center" shrinkToFit="1" readingOrder="2"/>
    </xf>
    <xf numFmtId="0" fontId="26" fillId="0" borderId="31" xfId="0" applyFont="1" applyFill="1" applyBorder="1" applyAlignment="1">
      <alignment horizontal="center" vertical="center" shrinkToFit="1" readingOrder="2"/>
    </xf>
    <xf numFmtId="0" fontId="26" fillId="0" borderId="82" xfId="0" applyFont="1" applyFill="1" applyBorder="1" applyAlignment="1">
      <alignment horizontal="center" vertical="center" shrinkToFit="1" readingOrder="2"/>
    </xf>
    <xf numFmtId="0" fontId="26" fillId="0" borderId="14" xfId="0" applyFont="1" applyFill="1" applyBorder="1" applyAlignment="1">
      <alignment horizontal="center" vertical="center" shrinkToFit="1" readingOrder="2"/>
    </xf>
    <xf numFmtId="0" fontId="26" fillId="0" borderId="54" xfId="0" applyFont="1" applyFill="1" applyBorder="1" applyAlignment="1">
      <alignment horizontal="center" vertical="center" shrinkToFit="1" readingOrder="2"/>
    </xf>
    <xf numFmtId="0" fontId="26" fillId="0" borderId="18" xfId="0" applyFont="1" applyFill="1" applyBorder="1" applyAlignment="1">
      <alignment horizontal="center" vertical="center" shrinkToFit="1" readingOrder="2"/>
    </xf>
    <xf numFmtId="0" fontId="26" fillId="0" borderId="74" xfId="0" applyFont="1" applyFill="1" applyBorder="1" applyAlignment="1">
      <alignment horizontal="center" vertical="center" shrinkToFit="1" readingOrder="2"/>
    </xf>
    <xf numFmtId="0" fontId="26" fillId="0" borderId="72" xfId="0" applyFont="1" applyFill="1" applyBorder="1" applyAlignment="1">
      <alignment horizontal="center" vertical="center" shrinkToFit="1" readingOrder="2"/>
    </xf>
    <xf numFmtId="0" fontId="28" fillId="0" borderId="0" xfId="0" applyFont="1" applyBorder="1" applyAlignment="1">
      <alignment horizontal="center" vertical="center"/>
    </xf>
    <xf numFmtId="0" fontId="14" fillId="0" borderId="0" xfId="58" applyFont="1" applyAlignment="1">
      <alignment horizontal="center" vertical="center" wrapText="1"/>
      <protection/>
    </xf>
    <xf numFmtId="0" fontId="13" fillId="0" borderId="0" xfId="58" applyFont="1" applyBorder="1" applyAlignment="1">
      <alignment horizontal="center" vertical="center" wrapText="1"/>
      <protection/>
    </xf>
    <xf numFmtId="0" fontId="13" fillId="0" borderId="40" xfId="58" applyFont="1" applyBorder="1" applyAlignment="1">
      <alignment horizontal="center" vertical="center" wrapText="1"/>
      <protection/>
    </xf>
    <xf numFmtId="0" fontId="22" fillId="0" borderId="46" xfId="58" applyFont="1" applyBorder="1" applyAlignment="1">
      <alignment horizontal="right" vertical="center" wrapText="1"/>
      <protection/>
    </xf>
    <xf numFmtId="0" fontId="15" fillId="0" borderId="40" xfId="59" applyFont="1" applyBorder="1" applyAlignment="1">
      <alignment horizontal="center" vertical="center" wrapText="1"/>
      <protection/>
    </xf>
    <xf numFmtId="0" fontId="22" fillId="0" borderId="31" xfId="59" applyFont="1" applyBorder="1" applyAlignment="1">
      <alignment horizontal="center" vertical="center" wrapText="1"/>
      <protection/>
    </xf>
    <xf numFmtId="0" fontId="22" fillId="0" borderId="32" xfId="59" applyFont="1" applyBorder="1" applyAlignment="1">
      <alignment horizontal="center" vertical="center" wrapText="1"/>
      <protection/>
    </xf>
    <xf numFmtId="0" fontId="22" fillId="0" borderId="61" xfId="59" applyFont="1" applyBorder="1" applyAlignment="1">
      <alignment horizontal="center" vertical="center" wrapText="1"/>
      <protection/>
    </xf>
    <xf numFmtId="0" fontId="22" fillId="0" borderId="50" xfId="59" applyFont="1" applyBorder="1" applyAlignment="1">
      <alignment horizontal="center" vertical="center" wrapText="1"/>
      <protection/>
    </xf>
    <xf numFmtId="0" fontId="22" fillId="0" borderId="47" xfId="59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shrinkToFit="1"/>
    </xf>
    <xf numFmtId="0" fontId="24" fillId="42" borderId="34" xfId="0" applyFont="1" applyFill="1" applyBorder="1" applyAlignment="1">
      <alignment horizontal="center" vertical="center" readingOrder="2"/>
    </xf>
    <xf numFmtId="0" fontId="24" fillId="42" borderId="42" xfId="0" applyFont="1" applyFill="1" applyBorder="1" applyAlignment="1">
      <alignment horizontal="center" vertical="center" readingOrder="2"/>
    </xf>
    <xf numFmtId="0" fontId="24" fillId="42" borderId="54" xfId="0" applyFont="1" applyFill="1" applyBorder="1" applyAlignment="1">
      <alignment horizontal="center" vertical="center" readingOrder="2"/>
    </xf>
    <xf numFmtId="0" fontId="24" fillId="42" borderId="32" xfId="0" applyFont="1" applyFill="1" applyBorder="1" applyAlignment="1">
      <alignment horizontal="center" vertical="center" readingOrder="2"/>
    </xf>
    <xf numFmtId="0" fontId="24" fillId="42" borderId="51" xfId="0" applyFont="1" applyFill="1" applyBorder="1" applyAlignment="1">
      <alignment horizontal="center" vertical="center" readingOrder="2"/>
    </xf>
    <xf numFmtId="0" fontId="24" fillId="42" borderId="33" xfId="0" applyFont="1" applyFill="1" applyBorder="1" applyAlignment="1">
      <alignment horizontal="center" vertical="center" readingOrder="2"/>
    </xf>
    <xf numFmtId="0" fontId="24" fillId="42" borderId="57" xfId="0" applyFont="1" applyFill="1" applyBorder="1" applyAlignment="1">
      <alignment horizontal="center" vertical="center" readingOrder="2"/>
    </xf>
    <xf numFmtId="0" fontId="24" fillId="0" borderId="13" xfId="59" applyFont="1" applyBorder="1" applyAlignment="1">
      <alignment horizontal="center"/>
      <protection/>
    </xf>
    <xf numFmtId="0" fontId="24" fillId="0" borderId="12" xfId="59" applyFont="1" applyBorder="1" applyAlignment="1">
      <alignment horizontal="center"/>
      <protection/>
    </xf>
    <xf numFmtId="0" fontId="15" fillId="0" borderId="43" xfId="59" applyFont="1" applyBorder="1" applyAlignment="1">
      <alignment horizontal="center" vertical="center" wrapText="1"/>
      <protection/>
    </xf>
    <xf numFmtId="0" fontId="15" fillId="0" borderId="51" xfId="59" applyFont="1" applyBorder="1" applyAlignment="1">
      <alignment horizontal="center" vertical="center" wrapText="1"/>
      <protection/>
    </xf>
    <xf numFmtId="0" fontId="15" fillId="0" borderId="78" xfId="59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173" fontId="0" fillId="0" borderId="0" xfId="0" applyNumberFormat="1" applyFill="1" applyAlignment="1">
      <alignment readingOrder="2"/>
    </xf>
    <xf numFmtId="2" fontId="22" fillId="38" borderId="10" xfId="0" applyNumberFormat="1" applyFont="1" applyFill="1" applyBorder="1" applyAlignment="1">
      <alignment horizontal="center" vertical="center" wrapText="1" readingOrder="2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_چاهها پایان88" xfId="58"/>
    <cellStyle name="Normal 3" xfId="59"/>
    <cellStyle name="Normal_جذب انشعابات جدید 92" xfId="60"/>
    <cellStyle name="Normal_فروش 87" xfId="61"/>
    <cellStyle name="Normal_فروش و وصول سال 88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تعداد کارکنان شرکت در پايان سال93به تفکيک بخش شغلی</a:t>
            </a:r>
          </a:p>
        </c:rich>
      </c:tx>
      <c:layout>
        <c:manualLayout>
          <c:xMode val="factor"/>
          <c:yMode val="factor"/>
          <c:x val="0.02725"/>
          <c:y val="0.02325"/>
        </c:manualLayout>
      </c:layout>
      <c:spPr>
        <a:noFill/>
        <a:ln>
          <a:noFill/>
        </a:ln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20175"/>
          <c:y val="0.14175"/>
          <c:w val="0.74375"/>
          <c:h val="0.865"/>
        </c:manualLayout>
      </c:layout>
      <c:pie3DChart>
        <c:varyColors val="1"/>
        <c:ser>
          <c:idx val="0"/>
          <c:order val="0"/>
          <c:tx>
            <c:strRef>
              <c:f>'تعدادپرسنل '!$I$4:$N$4</c:f>
              <c:strCache>
                <c:ptCount val="1"/>
                <c:pt idx="0">
                  <c:v>80000 70000 40000 30000 20000 10000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'تعدادپرسنل '!$I$4:$N$4</c:f>
              <c:numCache/>
            </c:numRef>
          </c:cat>
          <c:val>
            <c:numRef>
              <c:f>'تعدادپرسنل '!$I$19:$N$19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5"/>
          <c:y val="0.48275"/>
          <c:w val="0.128"/>
          <c:h val="0.5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تعداد کارکنان پيمانکاردر پايان سال93به تفکيک بخش شغلی</a:t>
            </a:r>
          </a:p>
        </c:rich>
      </c:tx>
      <c:layout>
        <c:manualLayout>
          <c:xMode val="factor"/>
          <c:yMode val="factor"/>
          <c:x val="-0.00875"/>
          <c:y val="-0.0375"/>
        </c:manualLayout>
      </c:layout>
      <c:spPr>
        <a:noFill/>
        <a:ln>
          <a:noFill/>
        </a:ln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12325"/>
          <c:y val="0.147"/>
          <c:w val="0.8345"/>
          <c:h val="0.85475"/>
        </c:manualLayout>
      </c:layout>
      <c:pie3DChart>
        <c:varyColors val="1"/>
        <c:ser>
          <c:idx val="0"/>
          <c:order val="0"/>
          <c:tx>
            <c:strRef>
              <c:f>'تعدادپرسنل '!$B$4:$G$4</c:f>
              <c:strCache>
                <c:ptCount val="1"/>
                <c:pt idx="0">
                  <c:v>80000 70000 40000 30000 20000 10000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Ref>
              <c:f>'تعدادپرسنل '!$B$4:$G$4</c:f>
              <c:numCache/>
            </c:numRef>
          </c:cat>
          <c:val>
            <c:numRef>
              <c:f>'تعدادپرسنل '!$B$19:$G$19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45"/>
          <c:y val="0.4925"/>
          <c:w val="0.11375"/>
          <c:h val="0.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22</xdr:row>
      <xdr:rowOff>57150</xdr:rowOff>
    </xdr:from>
    <xdr:to>
      <xdr:col>13</xdr:col>
      <xdr:colOff>200025</xdr:colOff>
      <xdr:row>34</xdr:row>
      <xdr:rowOff>219075</xdr:rowOff>
    </xdr:to>
    <xdr:graphicFrame>
      <xdr:nvGraphicFramePr>
        <xdr:cNvPr id="1" name="Chart 2"/>
        <xdr:cNvGraphicFramePr/>
      </xdr:nvGraphicFramePr>
      <xdr:xfrm>
        <a:off x="3333750" y="7467600"/>
        <a:ext cx="35814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57150</xdr:rowOff>
    </xdr:from>
    <xdr:to>
      <xdr:col>6</xdr:col>
      <xdr:colOff>209550</xdr:colOff>
      <xdr:row>34</xdr:row>
      <xdr:rowOff>276225</xdr:rowOff>
    </xdr:to>
    <xdr:graphicFrame>
      <xdr:nvGraphicFramePr>
        <xdr:cNvPr id="2" name="Chart 3"/>
        <xdr:cNvGraphicFramePr/>
      </xdr:nvGraphicFramePr>
      <xdr:xfrm>
        <a:off x="0" y="7458075"/>
        <a:ext cx="335280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\&#1605;&#1593;&#1575;&#1608;&#1606;&#1578;%20&#1601;&#1606;&#1740;%20&#1608;&#1576;&#1585;&#1606;&#1575;&#1605;&#1607;%20&#1585;&#1740;&#1586;&#1740;\DATA-EXL-WORD\&#1570;&#1605;&#1575;&#1585;%20&#1670;&#1575;&#1607;&#1607;&#1575;\&#1570;&#1605;&#1575;&#1585;&#1670;&#1575;&#1607;&#1607;&#1575;\88\11\&#1570;&#1605;&#1575;&#1585;%20&#1670;&#1575;&#1607;&#1607;&#1575;%20&#1576;&#1607;&#1605;&#1606;%20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\&#1605;&#1593;&#1575;&#1608;&#1606;&#1578;%20&#1601;&#1606;&#1740;%20&#1608;&#1576;&#1585;&#1606;&#1575;&#1605;&#1607;%20&#1585;&#1740;&#1586;&#1740;\DATA-EXL-WORD\&#1570;&#1605;&#1575;&#1585;%20&#1670;&#1575;&#1607;&#1607;&#1575;\&#1570;&#1605;&#1575;&#1585;&#1670;&#1575;&#1607;&#1607;&#1575;\87\&#1605;&#1607;&#1585;%20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HOLASEH"/>
      <sheetName val="LI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KHOLASE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PageLayoutView="0" workbookViewId="0" topLeftCell="A34">
      <selection activeCell="F48" sqref="F48"/>
    </sheetView>
  </sheetViews>
  <sheetFormatPr defaultColWidth="9.140625" defaultRowHeight="12.75"/>
  <cols>
    <col min="1" max="3" width="13.28125" style="1" customWidth="1"/>
    <col min="4" max="4" width="11.421875" style="1" customWidth="1"/>
    <col min="5" max="5" width="10.421875" style="1" customWidth="1"/>
    <col min="6" max="6" width="11.140625" style="1" bestFit="1" customWidth="1"/>
    <col min="7" max="7" width="35.140625" style="1" bestFit="1" customWidth="1"/>
    <col min="8" max="8" width="6.57421875" style="1" customWidth="1"/>
    <col min="9" max="16384" width="9.140625" style="1" customWidth="1"/>
  </cols>
  <sheetData>
    <row r="1" spans="1:8" ht="30.75" customHeight="1">
      <c r="A1" s="438" t="s">
        <v>265</v>
      </c>
      <c r="B1" s="438"/>
      <c r="C1" s="438"/>
      <c r="D1" s="438"/>
      <c r="E1" s="438"/>
      <c r="F1" s="438"/>
      <c r="G1" s="438"/>
      <c r="H1" s="438"/>
    </row>
    <row r="2" spans="1:8" ht="21" customHeight="1">
      <c r="A2" s="186"/>
      <c r="B2" s="186"/>
      <c r="C2" s="186"/>
      <c r="D2" s="186"/>
      <c r="E2" s="437" t="s">
        <v>214</v>
      </c>
      <c r="F2" s="437"/>
      <c r="G2" s="286" t="s">
        <v>217</v>
      </c>
      <c r="H2" s="186"/>
    </row>
    <row r="3" spans="1:8" ht="21" customHeight="1">
      <c r="A3" s="186"/>
      <c r="B3" s="186"/>
      <c r="C3" s="186"/>
      <c r="D3" s="186"/>
      <c r="E3" s="437" t="s">
        <v>218</v>
      </c>
      <c r="F3" s="437"/>
      <c r="G3" s="286" t="s">
        <v>209</v>
      </c>
      <c r="H3" s="186"/>
    </row>
    <row r="4" spans="1:8" ht="21" customHeight="1">
      <c r="A4" s="186"/>
      <c r="B4" s="186"/>
      <c r="C4" s="186"/>
      <c r="D4" s="186"/>
      <c r="E4" s="437" t="s">
        <v>212</v>
      </c>
      <c r="F4" s="437"/>
      <c r="G4" s="286" t="s">
        <v>210</v>
      </c>
      <c r="H4" s="186"/>
    </row>
    <row r="5" spans="1:8" ht="21" customHeight="1">
      <c r="A5" s="186"/>
      <c r="B5" s="186"/>
      <c r="C5" s="186"/>
      <c r="D5" s="186"/>
      <c r="E5" s="437" t="s">
        <v>213</v>
      </c>
      <c r="F5" s="437"/>
      <c r="G5" s="286" t="s">
        <v>211</v>
      </c>
      <c r="H5" s="186"/>
    </row>
    <row r="6" spans="1:8" ht="10.5" customHeight="1">
      <c r="A6" s="185"/>
      <c r="B6" s="185"/>
      <c r="C6" s="185"/>
      <c r="D6" s="185"/>
      <c r="E6" s="187"/>
      <c r="F6" s="187"/>
      <c r="G6" s="187"/>
      <c r="H6" s="185"/>
    </row>
    <row r="7" spans="1:8" ht="61.5" customHeight="1">
      <c r="A7" s="287" t="s">
        <v>264</v>
      </c>
      <c r="B7" s="287" t="s">
        <v>109</v>
      </c>
      <c r="C7" s="287" t="s">
        <v>263</v>
      </c>
      <c r="D7" s="287" t="s">
        <v>215</v>
      </c>
      <c r="E7" s="287" t="s">
        <v>219</v>
      </c>
      <c r="F7" s="287" t="s">
        <v>78</v>
      </c>
      <c r="G7" s="287" t="s">
        <v>85</v>
      </c>
      <c r="H7" s="287" t="s">
        <v>40</v>
      </c>
    </row>
    <row r="8" spans="1:10" ht="25.5" customHeight="1">
      <c r="A8" s="284">
        <f>C8+E8</f>
        <v>10909.804000000002</v>
      </c>
      <c r="B8" s="284">
        <f>(C8-D8)*100/D8</f>
        <v>29.237027415054353</v>
      </c>
      <c r="C8" s="284">
        <f>شبکه!H19</f>
        <v>151.228</v>
      </c>
      <c r="D8" s="284">
        <f>شبکه!H20</f>
        <v>117.016</v>
      </c>
      <c r="E8" s="284">
        <v>10758.576000000003</v>
      </c>
      <c r="F8" s="287" t="s">
        <v>86</v>
      </c>
      <c r="G8" s="287" t="s">
        <v>87</v>
      </c>
      <c r="H8" s="286">
        <v>1</v>
      </c>
      <c r="J8" s="182"/>
    </row>
    <row r="9" spans="1:14" ht="25.5" customHeight="1">
      <c r="A9" s="284">
        <f>C9+E9</f>
        <v>290.666</v>
      </c>
      <c r="B9" s="284">
        <f aca="true" t="shared" si="0" ref="B9:B46">(C9-D9)*100/D9</f>
        <v>-4.179541388843709</v>
      </c>
      <c r="C9" s="284">
        <f>شبکه!G19</f>
        <v>5.892000000000001</v>
      </c>
      <c r="D9" s="284">
        <f>شبکه!G20</f>
        <v>6.149000000000001</v>
      </c>
      <c r="E9" s="284">
        <v>284.774</v>
      </c>
      <c r="F9" s="286" t="s">
        <v>86</v>
      </c>
      <c r="G9" s="286" t="s">
        <v>88</v>
      </c>
      <c r="H9" s="286">
        <v>2</v>
      </c>
      <c r="I9" s="183"/>
      <c r="J9" s="184"/>
      <c r="K9" s="183"/>
      <c r="L9" s="183"/>
      <c r="M9" s="183"/>
      <c r="N9" s="183"/>
    </row>
    <row r="10" spans="1:14" ht="25.5" customHeight="1">
      <c r="A10" s="284">
        <f>A9+A8</f>
        <v>11200.470000000001</v>
      </c>
      <c r="B10" s="284">
        <f t="shared" si="0"/>
        <v>27.56870864287744</v>
      </c>
      <c r="C10" s="284">
        <f>C9+C8</f>
        <v>157.12</v>
      </c>
      <c r="D10" s="284">
        <f>D9+D8</f>
        <v>123.165</v>
      </c>
      <c r="E10" s="284">
        <f>E9+E8</f>
        <v>11043.350000000002</v>
      </c>
      <c r="F10" s="286" t="s">
        <v>86</v>
      </c>
      <c r="G10" s="286" t="s">
        <v>204</v>
      </c>
      <c r="H10" s="286">
        <v>3</v>
      </c>
      <c r="I10" s="183"/>
      <c r="J10" s="184"/>
      <c r="K10" s="183"/>
      <c r="L10" s="183"/>
      <c r="M10" s="183"/>
      <c r="N10" s="183"/>
    </row>
    <row r="11" spans="1:14" ht="24" customHeight="1">
      <c r="A11" s="318">
        <v>6589.165000000002</v>
      </c>
      <c r="B11" s="284">
        <f t="shared" si="0"/>
        <v>2039.5332555425896</v>
      </c>
      <c r="C11" s="284">
        <v>-275.037</v>
      </c>
      <c r="D11" s="284">
        <v>-12.855000000000004</v>
      </c>
      <c r="E11" s="284">
        <v>6864.202000000001</v>
      </c>
      <c r="F11" s="286" t="s">
        <v>86</v>
      </c>
      <c r="G11" s="286" t="s">
        <v>89</v>
      </c>
      <c r="H11" s="286">
        <v>4</v>
      </c>
      <c r="I11" s="183"/>
      <c r="J11" s="184"/>
      <c r="K11" s="183"/>
      <c r="L11" s="183"/>
      <c r="M11" s="183"/>
      <c r="N11" s="183"/>
    </row>
    <row r="12" spans="1:14" ht="24" customHeight="1">
      <c r="A12" s="318">
        <v>755.851</v>
      </c>
      <c r="B12" s="284">
        <f t="shared" si="0"/>
        <v>247.58620074243282</v>
      </c>
      <c r="C12" s="284">
        <v>389.51899999999995</v>
      </c>
      <c r="D12" s="284">
        <v>112.06400000000001</v>
      </c>
      <c r="E12" s="284">
        <f>A12-C12</f>
        <v>366.33200000000005</v>
      </c>
      <c r="F12" s="286" t="s">
        <v>86</v>
      </c>
      <c r="G12" s="286" t="s">
        <v>314</v>
      </c>
      <c r="H12" s="286">
        <v>5</v>
      </c>
      <c r="I12" s="183"/>
      <c r="J12" s="184"/>
      <c r="K12" s="183"/>
      <c r="L12" s="183"/>
      <c r="M12" s="183"/>
      <c r="N12" s="183"/>
    </row>
    <row r="13" spans="1:14" ht="24" customHeight="1">
      <c r="A13" s="318">
        <f>C13+E13</f>
        <v>637.2189999999998</v>
      </c>
      <c r="B13" s="284">
        <f t="shared" si="0"/>
        <v>-28.09023170358273</v>
      </c>
      <c r="C13" s="284">
        <f>شبکه!C19</f>
        <v>7.045</v>
      </c>
      <c r="D13" s="284">
        <f>شبکه!C20</f>
        <v>9.797</v>
      </c>
      <c r="E13" s="284">
        <v>630.1739999999999</v>
      </c>
      <c r="F13" s="286" t="s">
        <v>86</v>
      </c>
      <c r="G13" s="286" t="s">
        <v>90</v>
      </c>
      <c r="H13" s="286">
        <v>6</v>
      </c>
      <c r="I13" s="551"/>
      <c r="J13" s="184"/>
      <c r="K13" s="183"/>
      <c r="L13" s="183"/>
      <c r="M13" s="183"/>
      <c r="N13" s="183"/>
    </row>
    <row r="14" spans="1:14" ht="24" customHeight="1">
      <c r="A14" s="284">
        <f>A11+A12+A13</f>
        <v>7982.2350000000015</v>
      </c>
      <c r="B14" s="284">
        <f t="shared" si="0"/>
        <v>11.486523677595702</v>
      </c>
      <c r="C14" s="284">
        <f>C11+C12+C13</f>
        <v>121.52699999999997</v>
      </c>
      <c r="D14" s="284">
        <f>D11+D12+D13</f>
        <v>109.006</v>
      </c>
      <c r="E14" s="284">
        <f>E11+E12+E13</f>
        <v>7860.708000000001</v>
      </c>
      <c r="F14" s="286" t="s">
        <v>86</v>
      </c>
      <c r="G14" s="286" t="s">
        <v>220</v>
      </c>
      <c r="H14" s="286">
        <v>7</v>
      </c>
      <c r="I14" s="183"/>
      <c r="J14" s="184"/>
      <c r="K14" s="183"/>
      <c r="L14" s="183"/>
      <c r="M14" s="183"/>
      <c r="N14" s="183"/>
    </row>
    <row r="15" spans="1:14" ht="24" customHeight="1">
      <c r="A15" s="288">
        <f>A14+A10</f>
        <v>19182.705</v>
      </c>
      <c r="B15" s="284">
        <f t="shared" si="0"/>
        <v>20.018003971210877</v>
      </c>
      <c r="C15" s="284">
        <f>C14+C10</f>
        <v>278.647</v>
      </c>
      <c r="D15" s="284">
        <f>D14+D10</f>
        <v>232.171</v>
      </c>
      <c r="E15" s="284">
        <f>E14+E10</f>
        <v>18904.058000000005</v>
      </c>
      <c r="F15" s="286" t="s">
        <v>86</v>
      </c>
      <c r="G15" s="286" t="s">
        <v>206</v>
      </c>
      <c r="H15" s="286">
        <v>8</v>
      </c>
      <c r="I15" s="183"/>
      <c r="J15" s="184"/>
      <c r="K15" s="183"/>
      <c r="L15" s="183"/>
      <c r="M15" s="183"/>
      <c r="N15" s="183"/>
    </row>
    <row r="16" spans="1:14" ht="24" customHeight="1">
      <c r="A16" s="288">
        <f>C16+E16</f>
        <v>14251</v>
      </c>
      <c r="B16" s="284">
        <f t="shared" si="0"/>
        <v>-8.143939393939394</v>
      </c>
      <c r="C16" s="286">
        <f>'خلاصه ترانس'!F35</f>
        <v>485</v>
      </c>
      <c r="D16" s="286">
        <f>'خلاصه ترانس'!F36</f>
        <v>528</v>
      </c>
      <c r="E16" s="286">
        <v>13766</v>
      </c>
      <c r="F16" s="286" t="s">
        <v>91</v>
      </c>
      <c r="G16" s="286" t="s">
        <v>92</v>
      </c>
      <c r="H16" s="286">
        <v>9</v>
      </c>
      <c r="I16" s="183"/>
      <c r="J16" s="184"/>
      <c r="K16" s="183"/>
      <c r="L16" s="183"/>
      <c r="M16" s="183"/>
      <c r="N16" s="183"/>
    </row>
    <row r="17" spans="1:10" ht="24" customHeight="1">
      <c r="A17" s="288">
        <f>C17+E17</f>
        <v>424</v>
      </c>
      <c r="B17" s="284">
        <f t="shared" si="0"/>
        <v>0</v>
      </c>
      <c r="C17" s="286">
        <f>'خلاصه ترانس'!D35</f>
        <v>5</v>
      </c>
      <c r="D17" s="286">
        <f>'خلاصه ترانس'!D36</f>
        <v>5</v>
      </c>
      <c r="E17" s="286">
        <v>419</v>
      </c>
      <c r="F17" s="287" t="s">
        <v>91</v>
      </c>
      <c r="G17" s="289" t="s">
        <v>93</v>
      </c>
      <c r="H17" s="286">
        <v>10</v>
      </c>
      <c r="J17" s="182"/>
    </row>
    <row r="18" spans="1:10" ht="24" customHeight="1">
      <c r="A18" s="288">
        <f>A17+A16</f>
        <v>14675</v>
      </c>
      <c r="B18" s="284">
        <f t="shared" si="0"/>
        <v>-8.067542213883677</v>
      </c>
      <c r="C18" s="172">
        <f>C17+C16</f>
        <v>490</v>
      </c>
      <c r="D18" s="172">
        <f>D17+D16</f>
        <v>533</v>
      </c>
      <c r="E18" s="172">
        <f>E17+E16</f>
        <v>14185</v>
      </c>
      <c r="F18" s="287" t="s">
        <v>91</v>
      </c>
      <c r="G18" s="289" t="s">
        <v>205</v>
      </c>
      <c r="H18" s="290">
        <v>11</v>
      </c>
      <c r="J18" s="182"/>
    </row>
    <row r="19" spans="1:14" ht="24" customHeight="1">
      <c r="A19" s="288">
        <f>A20+A21+A22+A23+A24</f>
        <v>642974</v>
      </c>
      <c r="B19" s="284">
        <f t="shared" si="0"/>
        <v>8.950366151342555</v>
      </c>
      <c r="C19" s="172">
        <f>C20+C21+C22+C23+C24</f>
        <v>22763</v>
      </c>
      <c r="D19" s="172">
        <f>D20+D21+D22+D23+D24</f>
        <v>20893</v>
      </c>
      <c r="E19" s="172">
        <f>E20+E21+E22+E23+E24</f>
        <v>618992</v>
      </c>
      <c r="F19" s="291" t="s">
        <v>94</v>
      </c>
      <c r="G19" s="289" t="s">
        <v>208</v>
      </c>
      <c r="H19" s="439">
        <v>12</v>
      </c>
      <c r="J19" s="182"/>
      <c r="M19" s="183"/>
      <c r="N19" s="183"/>
    </row>
    <row r="20" spans="1:10" ht="24" customHeight="1">
      <c r="A20" s="288">
        <f>تعدادمشتركين!O18+تعدادمشتركين!H18</f>
        <v>536034</v>
      </c>
      <c r="B20" s="284">
        <f t="shared" si="0"/>
        <v>4.696014204371518</v>
      </c>
      <c r="C20" s="288">
        <f>'فروش انشعابات'!H17</f>
        <v>17100</v>
      </c>
      <c r="D20" s="172">
        <f>'فروش انشعابات'!H18</f>
        <v>16333</v>
      </c>
      <c r="E20" s="292">
        <v>518710</v>
      </c>
      <c r="F20" s="291" t="s">
        <v>94</v>
      </c>
      <c r="G20" s="293" t="s">
        <v>95</v>
      </c>
      <c r="H20" s="440"/>
      <c r="J20" s="182"/>
    </row>
    <row r="21" spans="1:11" ht="24" customHeight="1">
      <c r="A21" s="288">
        <f>تعدادمشتركين!N18+تعدادمشتركين!G18+تعدادمشتركين!J18+تعدادمشتركين!C18</f>
        <v>25495</v>
      </c>
      <c r="B21" s="284">
        <f t="shared" si="0"/>
        <v>57.76201733648542</v>
      </c>
      <c r="C21" s="288">
        <f>'فروش انشعابات'!G17+'فروش انشعابات'!C17</f>
        <v>2002</v>
      </c>
      <c r="D21" s="172">
        <f>+'فروش انشعابات'!G18+'فروش انشعابات'!C18</f>
        <v>1269</v>
      </c>
      <c r="E21" s="292">
        <v>22890</v>
      </c>
      <c r="F21" s="291" t="s">
        <v>94</v>
      </c>
      <c r="G21" s="293" t="s">
        <v>96</v>
      </c>
      <c r="H21" s="440"/>
      <c r="J21" s="182"/>
      <c r="K21" s="182"/>
    </row>
    <row r="22" spans="1:10" ht="24" customHeight="1">
      <c r="A22" s="288">
        <f>تعدادمشتركين!M18+تعدادمشتركين!F18</f>
        <v>8877</v>
      </c>
      <c r="B22" s="284">
        <f t="shared" si="0"/>
        <v>-25.67049808429119</v>
      </c>
      <c r="C22" s="288">
        <f>'فروش انشعابات'!F17</f>
        <v>194</v>
      </c>
      <c r="D22" s="172">
        <f>'فروش انشعابات'!F18</f>
        <v>261</v>
      </c>
      <c r="E22" s="292">
        <v>8478</v>
      </c>
      <c r="F22" s="291" t="s">
        <v>94</v>
      </c>
      <c r="G22" s="293" t="s">
        <v>97</v>
      </c>
      <c r="H22" s="440"/>
      <c r="J22" s="182"/>
    </row>
    <row r="23" spans="1:10" ht="24" customHeight="1">
      <c r="A23" s="288">
        <f>تعدادمشتركين!L18+تعدادمشتركين!E18</f>
        <v>5649</v>
      </c>
      <c r="B23" s="284">
        <f t="shared" si="0"/>
        <v>-19.2090395480226</v>
      </c>
      <c r="C23" s="288">
        <f>'فروش انشعابات'!E17</f>
        <v>143</v>
      </c>
      <c r="D23" s="172">
        <f>'فروش انشعابات'!E18</f>
        <v>177</v>
      </c>
      <c r="E23" s="292">
        <v>5412</v>
      </c>
      <c r="F23" s="291" t="s">
        <v>94</v>
      </c>
      <c r="G23" s="293" t="s">
        <v>98</v>
      </c>
      <c r="H23" s="440"/>
      <c r="J23" s="182"/>
    </row>
    <row r="24" spans="1:10" ht="24" customHeight="1">
      <c r="A24" s="288">
        <f>تعدادمشتركين!K18+تعدادمشتركين!D18</f>
        <v>66919</v>
      </c>
      <c r="B24" s="284">
        <f t="shared" si="0"/>
        <v>16.50893796004206</v>
      </c>
      <c r="C24" s="288">
        <f>'فروش انشعابات'!D17+'فروش انشعابات'!B17</f>
        <v>3324</v>
      </c>
      <c r="D24" s="172">
        <f>'فروش انشعابات'!B18+'فروش انشعابات'!D18</f>
        <v>2853</v>
      </c>
      <c r="E24" s="292">
        <v>63502</v>
      </c>
      <c r="F24" s="291" t="s">
        <v>94</v>
      </c>
      <c r="G24" s="293" t="s">
        <v>99</v>
      </c>
      <c r="H24" s="440"/>
      <c r="J24" s="182"/>
    </row>
    <row r="25" spans="1:11" ht="24" customHeight="1">
      <c r="A25" s="286" t="s">
        <v>100</v>
      </c>
      <c r="B25" s="284">
        <f t="shared" si="0"/>
        <v>2.842947661963321</v>
      </c>
      <c r="C25" s="288">
        <f>'خرید انرژِی'!A46/1000</f>
        <v>4781224.353</v>
      </c>
      <c r="D25" s="288">
        <f>'خرید انرژِی'!A47/1000</f>
        <v>4649054.176</v>
      </c>
      <c r="E25" s="315"/>
      <c r="F25" s="294" t="s">
        <v>77</v>
      </c>
      <c r="G25" s="287" t="s">
        <v>207</v>
      </c>
      <c r="H25" s="286">
        <v>13</v>
      </c>
      <c r="J25" s="182"/>
      <c r="K25" s="182"/>
    </row>
    <row r="26" spans="1:11" ht="24" customHeight="1">
      <c r="A26" s="286" t="s">
        <v>100</v>
      </c>
      <c r="B26" s="284">
        <f t="shared" si="0"/>
        <v>4.292895569220935</v>
      </c>
      <c r="C26" s="288">
        <f>'مصرف انرژی'!A17/1000</f>
        <v>4218217.282</v>
      </c>
      <c r="D26" s="288">
        <f>'مصرف انرژی'!A18/1000</f>
        <v>4044587.37</v>
      </c>
      <c r="E26" s="316"/>
      <c r="F26" s="294" t="s">
        <v>77</v>
      </c>
      <c r="G26" s="289" t="s">
        <v>230</v>
      </c>
      <c r="H26" s="295">
        <v>14</v>
      </c>
      <c r="J26" s="182"/>
      <c r="K26" s="182"/>
    </row>
    <row r="27" spans="1:11" ht="24" customHeight="1">
      <c r="A27" s="286" t="s">
        <v>100</v>
      </c>
      <c r="B27" s="284">
        <f>C27-D27</f>
        <v>-1.2265563294833797</v>
      </c>
      <c r="C27" s="174">
        <f>شاخصها!C13</f>
        <v>11.775374452921001</v>
      </c>
      <c r="D27" s="296">
        <f>شاخصها!D13</f>
        <v>13.001930782404381</v>
      </c>
      <c r="E27" s="317"/>
      <c r="F27" s="291" t="s">
        <v>113</v>
      </c>
      <c r="G27" s="289" t="s">
        <v>231</v>
      </c>
      <c r="H27" s="295">
        <v>15</v>
      </c>
      <c r="J27" s="182"/>
      <c r="K27" s="182"/>
    </row>
    <row r="28" spans="1:11" ht="24" customHeight="1">
      <c r="A28" s="286" t="s">
        <v>100</v>
      </c>
      <c r="B28" s="284">
        <f t="shared" si="0"/>
        <v>33.654790936153184</v>
      </c>
      <c r="C28" s="288">
        <f>وصول!F19</f>
        <v>2393106.756374</v>
      </c>
      <c r="D28" s="288">
        <f>وصول!F20</f>
        <v>1790513.2615240002</v>
      </c>
      <c r="E28" s="317"/>
      <c r="F28" s="297" t="s">
        <v>172</v>
      </c>
      <c r="G28" s="289" t="s">
        <v>232</v>
      </c>
      <c r="H28" s="295">
        <v>16</v>
      </c>
      <c r="J28" s="182"/>
      <c r="K28" s="182"/>
    </row>
    <row r="29" spans="1:11" ht="24" customHeight="1">
      <c r="A29" s="286" t="s">
        <v>100</v>
      </c>
      <c r="B29" s="284">
        <f t="shared" si="0"/>
        <v>36.54430142178599</v>
      </c>
      <c r="C29" s="288">
        <f>وصول!E19</f>
        <v>2259216.9944820004</v>
      </c>
      <c r="D29" s="288">
        <f>وصول!E20</f>
        <v>1654567.031328</v>
      </c>
      <c r="E29" s="317"/>
      <c r="F29" s="297" t="s">
        <v>172</v>
      </c>
      <c r="G29" s="289" t="s">
        <v>233</v>
      </c>
      <c r="H29" s="295">
        <v>17</v>
      </c>
      <c r="J29" s="182"/>
      <c r="K29" s="182"/>
    </row>
    <row r="30" spans="1:11" ht="24" customHeight="1">
      <c r="A30" s="286" t="s">
        <v>100</v>
      </c>
      <c r="B30" s="284">
        <f>C30-D30</f>
        <v>1.9977749732521488</v>
      </c>
      <c r="C30" s="284">
        <f>C29*100/C28</f>
        <v>94.40519059438587</v>
      </c>
      <c r="D30" s="284">
        <f>D29*100/D28</f>
        <v>92.40741562113372</v>
      </c>
      <c r="E30" s="317"/>
      <c r="F30" s="291" t="s">
        <v>113</v>
      </c>
      <c r="G30" s="289" t="s">
        <v>234</v>
      </c>
      <c r="H30" s="295">
        <v>18</v>
      </c>
      <c r="J30" s="182"/>
      <c r="K30" s="182"/>
    </row>
    <row r="31" spans="1:11" ht="24" customHeight="1">
      <c r="A31" s="286" t="s">
        <v>100</v>
      </c>
      <c r="B31" s="284">
        <f t="shared" si="0"/>
        <v>0.011254924029265362</v>
      </c>
      <c r="C31" s="286">
        <v>888.6</v>
      </c>
      <c r="D31" s="284">
        <v>888.5</v>
      </c>
      <c r="E31" s="317"/>
      <c r="F31" s="294" t="s">
        <v>79</v>
      </c>
      <c r="G31" s="289" t="s">
        <v>101</v>
      </c>
      <c r="H31" s="295">
        <v>19</v>
      </c>
      <c r="J31" s="182"/>
      <c r="K31" s="182"/>
    </row>
    <row r="32" spans="1:10" ht="24" customHeight="1">
      <c r="A32" s="286" t="s">
        <v>100</v>
      </c>
      <c r="B32" s="284">
        <f t="shared" si="0"/>
        <v>2.765762223096084</v>
      </c>
      <c r="C32" s="286">
        <v>784</v>
      </c>
      <c r="D32" s="284">
        <v>762.9</v>
      </c>
      <c r="E32" s="317"/>
      <c r="F32" s="294" t="s">
        <v>79</v>
      </c>
      <c r="G32" s="289" t="s">
        <v>127</v>
      </c>
      <c r="H32" s="295">
        <v>20</v>
      </c>
      <c r="J32" s="182"/>
    </row>
    <row r="33" spans="1:10" ht="24" customHeight="1">
      <c r="A33" s="286" t="s">
        <v>100</v>
      </c>
      <c r="B33" s="284">
        <f t="shared" si="0"/>
        <v>9.75609756097561</v>
      </c>
      <c r="C33" s="292">
        <f>C34+C35</f>
        <v>315</v>
      </c>
      <c r="D33" s="292">
        <f>D34+D35</f>
        <v>287</v>
      </c>
      <c r="E33" s="317"/>
      <c r="F33" s="291" t="s">
        <v>102</v>
      </c>
      <c r="G33" s="289" t="s">
        <v>103</v>
      </c>
      <c r="H33" s="434">
        <v>21</v>
      </c>
      <c r="J33" s="182"/>
    </row>
    <row r="34" spans="1:10" ht="24" customHeight="1">
      <c r="A34" s="286" t="s">
        <v>100</v>
      </c>
      <c r="B34" s="284">
        <f t="shared" si="0"/>
        <v>-24.285714285714285</v>
      </c>
      <c r="C34" s="172">
        <f>'تعدادپرسنل '!J19+'تعدادپرسنل '!I19</f>
        <v>53</v>
      </c>
      <c r="D34" s="292">
        <f>'تعدادپرسنل '!J20+'تعدادپرسنل '!I20</f>
        <v>70</v>
      </c>
      <c r="E34" s="317"/>
      <c r="F34" s="291" t="s">
        <v>102</v>
      </c>
      <c r="G34" s="293" t="s">
        <v>104</v>
      </c>
      <c r="H34" s="435"/>
      <c r="J34" s="182"/>
    </row>
    <row r="35" spans="1:10" ht="24" customHeight="1">
      <c r="A35" s="286" t="s">
        <v>100</v>
      </c>
      <c r="B35" s="284">
        <f t="shared" si="0"/>
        <v>20.737327188940093</v>
      </c>
      <c r="C35" s="172">
        <f>'تعدادپرسنل '!N19+'تعدادپرسنل '!M19+'تعدادپرسنل '!L19+'تعدادپرسنل '!K19</f>
        <v>262</v>
      </c>
      <c r="D35" s="292">
        <f>'تعدادپرسنل '!N20+'تعدادپرسنل '!M20+'تعدادپرسنل '!L20+'تعدادپرسنل '!K20</f>
        <v>217</v>
      </c>
      <c r="E35" s="317"/>
      <c r="F35" s="291" t="s">
        <v>102</v>
      </c>
      <c r="G35" s="298" t="s">
        <v>105</v>
      </c>
      <c r="H35" s="436"/>
      <c r="J35" s="182"/>
    </row>
    <row r="36" spans="1:10" ht="24" customHeight="1">
      <c r="A36" s="286" t="s">
        <v>100</v>
      </c>
      <c r="B36" s="284">
        <f t="shared" si="0"/>
        <v>-10.484365419987737</v>
      </c>
      <c r="C36" s="292">
        <f>C37+C38</f>
        <v>5840</v>
      </c>
      <c r="D36" s="292">
        <f>D37+D38</f>
        <v>6524</v>
      </c>
      <c r="E36" s="317"/>
      <c r="F36" s="291" t="s">
        <v>17</v>
      </c>
      <c r="G36" s="289" t="s">
        <v>106</v>
      </c>
      <c r="H36" s="434">
        <v>22</v>
      </c>
      <c r="J36" s="182"/>
    </row>
    <row r="37" spans="1:10" ht="24" customHeight="1">
      <c r="A37" s="286" t="s">
        <v>100</v>
      </c>
      <c r="B37" s="284">
        <f t="shared" si="0"/>
        <v>-8.543592305770671</v>
      </c>
      <c r="C37" s="172">
        <f>'بهره برداري'!K19</f>
        <v>3661</v>
      </c>
      <c r="D37" s="172">
        <f>'بهره برداري'!L19</f>
        <v>4003</v>
      </c>
      <c r="E37" s="317"/>
      <c r="F37" s="291" t="s">
        <v>17</v>
      </c>
      <c r="G37" s="293" t="s">
        <v>75</v>
      </c>
      <c r="H37" s="435"/>
      <c r="J37" s="182"/>
    </row>
    <row r="38" spans="1:10" ht="24" customHeight="1">
      <c r="A38" s="286" t="s">
        <v>100</v>
      </c>
      <c r="B38" s="284">
        <f t="shared" si="0"/>
        <v>-13.566045220150734</v>
      </c>
      <c r="C38" s="172">
        <f>'بهره برداري'!F19</f>
        <v>2179</v>
      </c>
      <c r="D38" s="172">
        <f>'بهره برداري'!G19</f>
        <v>2521</v>
      </c>
      <c r="E38" s="317"/>
      <c r="F38" s="291" t="s">
        <v>17</v>
      </c>
      <c r="G38" s="298" t="s">
        <v>76</v>
      </c>
      <c r="H38" s="436"/>
      <c r="J38" s="182"/>
    </row>
    <row r="39" spans="1:10" ht="24" customHeight="1">
      <c r="A39" s="286" t="s">
        <v>100</v>
      </c>
      <c r="B39" s="284">
        <f t="shared" si="0"/>
        <v>-5.546263333957852</v>
      </c>
      <c r="C39" s="284">
        <f>C40+C41</f>
        <v>3589.310000000001</v>
      </c>
      <c r="D39" s="284">
        <f>D40+D41</f>
        <v>3800.0719999999997</v>
      </c>
      <c r="E39" s="317"/>
      <c r="F39" s="294" t="s">
        <v>77</v>
      </c>
      <c r="G39" s="289" t="s">
        <v>135</v>
      </c>
      <c r="H39" s="434">
        <v>23</v>
      </c>
      <c r="J39" s="182"/>
    </row>
    <row r="40" spans="1:10" ht="24" customHeight="1">
      <c r="A40" s="286" t="s">
        <v>100</v>
      </c>
      <c r="B40" s="284">
        <f t="shared" si="0"/>
        <v>11.614232171545515</v>
      </c>
      <c r="C40" s="286">
        <f>'بهره برداري'!K39</f>
        <v>2407.9900000000007</v>
      </c>
      <c r="D40" s="284">
        <f>'بهره برداري'!L39</f>
        <v>2157.422</v>
      </c>
      <c r="E40" s="317"/>
      <c r="F40" s="294" t="s">
        <v>77</v>
      </c>
      <c r="G40" s="293" t="s">
        <v>75</v>
      </c>
      <c r="H40" s="435"/>
      <c r="J40" s="182"/>
    </row>
    <row r="41" spans="1:10" ht="24" customHeight="1">
      <c r="A41" s="286" t="s">
        <v>100</v>
      </c>
      <c r="B41" s="284">
        <f t="shared" si="0"/>
        <v>-28.084497610568263</v>
      </c>
      <c r="C41" s="286">
        <f>'بهره برداري'!F39</f>
        <v>1181.3200000000002</v>
      </c>
      <c r="D41" s="284">
        <f>'بهره برداري'!G39</f>
        <v>1642.6499999999996</v>
      </c>
      <c r="E41" s="317"/>
      <c r="F41" s="294" t="s">
        <v>77</v>
      </c>
      <c r="G41" s="293" t="s">
        <v>76</v>
      </c>
      <c r="H41" s="435"/>
      <c r="J41" s="182"/>
    </row>
    <row r="42" spans="1:10" ht="24" customHeight="1">
      <c r="A42" s="286" t="s">
        <v>100</v>
      </c>
      <c r="B42" s="284">
        <f t="shared" si="0"/>
        <v>-8.157303137105577</v>
      </c>
      <c r="C42" s="284">
        <f>C39*1000/C25</f>
        <v>0.7507093863411518</v>
      </c>
      <c r="D42" s="284">
        <f>D39*1000/D25</f>
        <v>0.8173860437284781</v>
      </c>
      <c r="E42" s="317"/>
      <c r="F42" s="287" t="s">
        <v>107</v>
      </c>
      <c r="G42" s="300" t="s">
        <v>108</v>
      </c>
      <c r="H42" s="436"/>
      <c r="J42" s="182"/>
    </row>
    <row r="43" spans="1:10" ht="24" customHeight="1">
      <c r="A43" s="286">
        <v>356</v>
      </c>
      <c r="B43" s="284">
        <f t="shared" si="0"/>
        <v>22.22222222222222</v>
      </c>
      <c r="C43" s="286">
        <v>11</v>
      </c>
      <c r="D43" s="286">
        <v>9</v>
      </c>
      <c r="E43" s="286">
        <v>345</v>
      </c>
      <c r="F43" s="287" t="s">
        <v>91</v>
      </c>
      <c r="G43" s="300" t="s">
        <v>221</v>
      </c>
      <c r="H43" s="299">
        <v>24</v>
      </c>
      <c r="J43" s="182"/>
    </row>
    <row r="44" spans="1:10" ht="24" customHeight="1">
      <c r="A44" s="286">
        <v>42</v>
      </c>
      <c r="B44" s="284" t="s">
        <v>100</v>
      </c>
      <c r="C44" s="286">
        <v>2</v>
      </c>
      <c r="D44" s="284">
        <v>0</v>
      </c>
      <c r="E44" s="286">
        <v>40</v>
      </c>
      <c r="F44" s="287" t="s">
        <v>91</v>
      </c>
      <c r="G44" s="300" t="s">
        <v>222</v>
      </c>
      <c r="H44" s="299">
        <v>25</v>
      </c>
      <c r="J44" s="182"/>
    </row>
    <row r="45" spans="1:8" ht="24" customHeight="1">
      <c r="A45" s="286">
        <v>1166</v>
      </c>
      <c r="B45" s="284">
        <f t="shared" si="0"/>
        <v>300</v>
      </c>
      <c r="C45" s="286">
        <v>4</v>
      </c>
      <c r="D45" s="286">
        <v>1</v>
      </c>
      <c r="E45" s="286">
        <v>1162</v>
      </c>
      <c r="F45" s="287" t="s">
        <v>126</v>
      </c>
      <c r="G45" s="287" t="s">
        <v>201</v>
      </c>
      <c r="H45" s="286">
        <v>26</v>
      </c>
    </row>
    <row r="46" spans="1:8" ht="24" customHeight="1">
      <c r="A46" s="172">
        <f>C46+E46</f>
        <v>5069</v>
      </c>
      <c r="B46" s="284">
        <f t="shared" si="0"/>
        <v>-15.972222222222221</v>
      </c>
      <c r="C46" s="172">
        <f>'چاههای برقدار'!F18</f>
        <v>121</v>
      </c>
      <c r="D46" s="172">
        <f>'چاههای برقدار'!F19</f>
        <v>144</v>
      </c>
      <c r="E46" s="172">
        <v>4948</v>
      </c>
      <c r="F46" s="287" t="s">
        <v>169</v>
      </c>
      <c r="G46" s="287" t="s">
        <v>202</v>
      </c>
      <c r="H46" s="286">
        <v>27</v>
      </c>
    </row>
    <row r="47" spans="1:8" ht="21">
      <c r="A47" s="286">
        <v>229</v>
      </c>
      <c r="B47" s="552"/>
      <c r="C47" s="552"/>
      <c r="D47" s="552"/>
      <c r="E47" s="552"/>
      <c r="F47" s="287" t="s">
        <v>316</v>
      </c>
      <c r="G47" s="287" t="s">
        <v>315</v>
      </c>
      <c r="H47" s="286">
        <v>28</v>
      </c>
    </row>
    <row r="48" spans="3:8" ht="21">
      <c r="C48" s="182"/>
      <c r="D48" s="182"/>
      <c r="E48" s="182"/>
      <c r="G48" s="433"/>
      <c r="H48" s="433"/>
    </row>
    <row r="55" ht="18">
      <c r="F55" s="21"/>
    </row>
    <row r="56" ht="18">
      <c r="F56" s="21"/>
    </row>
    <row r="61" ht="18">
      <c r="E61" s="21"/>
    </row>
    <row r="63" spans="5:6" ht="27" customHeight="1">
      <c r="E63" s="21"/>
      <c r="F63" s="21"/>
    </row>
  </sheetData>
  <sheetProtection/>
  <mergeCells count="10">
    <mergeCell ref="E2:F2"/>
    <mergeCell ref="A1:H1"/>
    <mergeCell ref="H19:H24"/>
    <mergeCell ref="H33:H35"/>
    <mergeCell ref="G48:H48"/>
    <mergeCell ref="H39:H42"/>
    <mergeCell ref="H36:H38"/>
    <mergeCell ref="E5:F5"/>
    <mergeCell ref="E4:F4"/>
    <mergeCell ref="E3:F3"/>
  </mergeCells>
  <printOptions horizontalCentered="1"/>
  <pageMargins left="0.18" right="0.31" top="0.22" bottom="0.21" header="0.17" footer="0.18"/>
  <pageSetup fitToHeight="1" fitToWidth="1" horizontalDpi="300" verticalDpi="3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zoomScale="75" zoomScaleNormal="75" zoomScalePageLayoutView="0" workbookViewId="0" topLeftCell="A1">
      <pane ySplit="3" topLeftCell="A32" activePane="bottomLeft" state="frozen"/>
      <selection pane="topLeft" activeCell="L27" sqref="L27"/>
      <selection pane="bottomLeft" activeCell="L27" sqref="L27"/>
    </sheetView>
  </sheetViews>
  <sheetFormatPr defaultColWidth="9.140625" defaultRowHeight="12.75"/>
  <cols>
    <col min="1" max="1" width="14.57421875" style="13" bestFit="1" customWidth="1"/>
    <col min="2" max="2" width="12.8515625" style="13" customWidth="1"/>
    <col min="3" max="7" width="12.8515625" style="13" bestFit="1" customWidth="1"/>
    <col min="8" max="8" width="13.140625" style="13" bestFit="1" customWidth="1"/>
    <col min="9" max="10" width="12.8515625" style="13" bestFit="1" customWidth="1"/>
    <col min="11" max="11" width="12.8515625" style="14" bestFit="1" customWidth="1"/>
    <col min="12" max="12" width="14.8515625" style="14" bestFit="1" customWidth="1"/>
    <col min="13" max="13" width="13.8515625" style="14" bestFit="1" customWidth="1"/>
    <col min="14" max="14" width="10.421875" style="7" bestFit="1" customWidth="1"/>
    <col min="15" max="15" width="19.421875" style="7" bestFit="1" customWidth="1"/>
    <col min="16" max="16" width="9.140625" style="7" bestFit="1" customWidth="1"/>
    <col min="17" max="17" width="2.8515625" style="7" customWidth="1"/>
    <col min="18" max="18" width="15.7109375" style="18" customWidth="1"/>
    <col min="19" max="19" width="14.8515625" style="18" customWidth="1"/>
    <col min="20" max="20" width="19.421875" style="7" customWidth="1"/>
    <col min="21" max="21" width="18.57421875" style="7" bestFit="1" customWidth="1"/>
    <col min="22" max="16384" width="9.140625" style="7" customWidth="1"/>
  </cols>
  <sheetData>
    <row r="1" spans="1:16" ht="29.25" thickBot="1">
      <c r="A1" s="491" t="s">
        <v>223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</row>
    <row r="2" spans="1:16" ht="24">
      <c r="A2" s="500" t="s">
        <v>37</v>
      </c>
      <c r="B2" s="501"/>
      <c r="C2" s="501"/>
      <c r="D2" s="501"/>
      <c r="E2" s="501"/>
      <c r="F2" s="501"/>
      <c r="G2" s="501"/>
      <c r="H2" s="501"/>
      <c r="I2" s="501"/>
      <c r="J2" s="501"/>
      <c r="K2" s="502"/>
      <c r="L2" s="502"/>
      <c r="M2" s="502"/>
      <c r="N2" s="384" t="s">
        <v>38</v>
      </c>
      <c r="O2" s="384" t="s">
        <v>39</v>
      </c>
      <c r="P2" s="492" t="s">
        <v>40</v>
      </c>
    </row>
    <row r="3" spans="1:16" ht="24">
      <c r="A3" s="220" t="s">
        <v>41</v>
      </c>
      <c r="B3" s="329" t="s">
        <v>253</v>
      </c>
      <c r="C3" s="329" t="s">
        <v>254</v>
      </c>
      <c r="D3" s="329" t="s">
        <v>249</v>
      </c>
      <c r="E3" s="329" t="s">
        <v>250</v>
      </c>
      <c r="F3" s="329" t="s">
        <v>246</v>
      </c>
      <c r="G3" s="329" t="s">
        <v>247</v>
      </c>
      <c r="H3" s="329" t="s">
        <v>236</v>
      </c>
      <c r="I3" s="329" t="s">
        <v>237</v>
      </c>
      <c r="J3" s="329" t="s">
        <v>229</v>
      </c>
      <c r="K3" s="176" t="s">
        <v>19</v>
      </c>
      <c r="L3" s="176" t="s">
        <v>18</v>
      </c>
      <c r="M3" s="176" t="s">
        <v>42</v>
      </c>
      <c r="N3" s="385"/>
      <c r="O3" s="385"/>
      <c r="P3" s="493"/>
    </row>
    <row r="4" spans="1:21" ht="30" customHeight="1">
      <c r="A4" s="221">
        <f>SUM(B4:M4)</f>
        <v>119267055</v>
      </c>
      <c r="B4" s="365">
        <v>9584564</v>
      </c>
      <c r="C4" s="365">
        <v>9836195</v>
      </c>
      <c r="D4" s="365">
        <v>9388962</v>
      </c>
      <c r="E4" s="365">
        <v>9361392</v>
      </c>
      <c r="F4" s="365">
        <v>8293518</v>
      </c>
      <c r="G4" s="365">
        <v>9139549</v>
      </c>
      <c r="H4" s="331">
        <v>11071691</v>
      </c>
      <c r="I4" s="334">
        <v>12825087</v>
      </c>
      <c r="J4" s="331">
        <v>12704306</v>
      </c>
      <c r="K4" s="331">
        <v>9969452</v>
      </c>
      <c r="L4" s="331">
        <v>9022872</v>
      </c>
      <c r="M4" s="331">
        <v>8069467</v>
      </c>
      <c r="N4" s="331" t="s">
        <v>4</v>
      </c>
      <c r="O4" s="331" t="s">
        <v>43</v>
      </c>
      <c r="P4" s="363">
        <v>1</v>
      </c>
      <c r="Q4" s="8"/>
      <c r="R4" s="9"/>
      <c r="S4" s="9"/>
      <c r="T4" s="19"/>
      <c r="U4" s="10"/>
    </row>
    <row r="5" spans="1:21" ht="30" customHeight="1">
      <c r="A5" s="221">
        <f aca="true" t="shared" si="0" ref="A5:A47">SUM(B5:M5)</f>
        <v>189005730</v>
      </c>
      <c r="B5" s="365">
        <v>15125027</v>
      </c>
      <c r="C5" s="365">
        <v>15858019</v>
      </c>
      <c r="D5" s="365">
        <v>15758518</v>
      </c>
      <c r="E5" s="365">
        <v>15583487</v>
      </c>
      <c r="F5" s="365">
        <v>14467744</v>
      </c>
      <c r="G5" s="365">
        <v>14646316</v>
      </c>
      <c r="H5" s="331">
        <v>17019047</v>
      </c>
      <c r="I5" s="334">
        <v>18581746</v>
      </c>
      <c r="J5" s="331">
        <v>19346970</v>
      </c>
      <c r="K5" s="331">
        <v>15883208</v>
      </c>
      <c r="L5" s="331">
        <v>14416980</v>
      </c>
      <c r="M5" s="331">
        <v>12318668</v>
      </c>
      <c r="N5" s="331" t="s">
        <v>4</v>
      </c>
      <c r="O5" s="331" t="s">
        <v>44</v>
      </c>
      <c r="P5" s="363">
        <v>2</v>
      </c>
      <c r="Q5" s="8"/>
      <c r="R5" s="9"/>
      <c r="S5" s="9"/>
      <c r="T5" s="19"/>
      <c r="U5" s="10"/>
    </row>
    <row r="6" spans="1:21" ht="30" customHeight="1">
      <c r="A6" s="221">
        <f t="shared" si="0"/>
        <v>25103924</v>
      </c>
      <c r="B6" s="365">
        <v>2093566</v>
      </c>
      <c r="C6" s="365">
        <v>2248695</v>
      </c>
      <c r="D6" s="365">
        <v>1965220</v>
      </c>
      <c r="E6" s="365">
        <v>2262287</v>
      </c>
      <c r="F6" s="365">
        <v>2228889</v>
      </c>
      <c r="G6" s="365">
        <v>2154325</v>
      </c>
      <c r="H6" s="331">
        <v>2072718</v>
      </c>
      <c r="I6" s="334">
        <v>1839927</v>
      </c>
      <c r="J6" s="331">
        <v>1918313</v>
      </c>
      <c r="K6" s="331">
        <v>2189711</v>
      </c>
      <c r="L6" s="331">
        <v>2633249</v>
      </c>
      <c r="M6" s="331">
        <v>1497024</v>
      </c>
      <c r="N6" s="331" t="s">
        <v>4</v>
      </c>
      <c r="O6" s="331" t="s">
        <v>45</v>
      </c>
      <c r="P6" s="363">
        <v>3</v>
      </c>
      <c r="Q6" s="8"/>
      <c r="R6" s="9"/>
      <c r="S6" s="9"/>
      <c r="T6" s="19"/>
      <c r="U6" s="10"/>
    </row>
    <row r="7" spans="1:21" ht="30" customHeight="1">
      <c r="A7" s="221">
        <f t="shared" si="0"/>
        <v>110278926</v>
      </c>
      <c r="B7" s="365">
        <v>6732794</v>
      </c>
      <c r="C7" s="365">
        <v>6600503</v>
      </c>
      <c r="D7" s="365">
        <v>6286272</v>
      </c>
      <c r="E7" s="365">
        <v>7118903</v>
      </c>
      <c r="F7" s="365">
        <v>7149295</v>
      </c>
      <c r="G7" s="365">
        <v>9645295</v>
      </c>
      <c r="H7" s="331">
        <v>11488714</v>
      </c>
      <c r="I7" s="334">
        <v>11828388</v>
      </c>
      <c r="J7" s="331">
        <v>11659439</v>
      </c>
      <c r="K7" s="331">
        <v>11930246</v>
      </c>
      <c r="L7" s="331">
        <v>11617650</v>
      </c>
      <c r="M7" s="331">
        <v>8221427</v>
      </c>
      <c r="N7" s="331" t="s">
        <v>4</v>
      </c>
      <c r="O7" s="331" t="s">
        <v>46</v>
      </c>
      <c r="P7" s="363">
        <v>4</v>
      </c>
      <c r="Q7" s="8"/>
      <c r="R7" s="9"/>
      <c r="S7" s="9"/>
      <c r="T7" s="19"/>
      <c r="U7" s="10"/>
    </row>
    <row r="8" spans="1:21" ht="30" customHeight="1">
      <c r="A8" s="221">
        <f t="shared" si="0"/>
        <v>233748312</v>
      </c>
      <c r="B8" s="365">
        <v>17409138</v>
      </c>
      <c r="C8" s="365">
        <v>17520256</v>
      </c>
      <c r="D8" s="365">
        <v>17455945</v>
      </c>
      <c r="E8" s="365">
        <v>17511435</v>
      </c>
      <c r="F8" s="365">
        <v>17061773</v>
      </c>
      <c r="G8" s="365">
        <v>18651779</v>
      </c>
      <c r="H8" s="331">
        <v>22526169</v>
      </c>
      <c r="I8" s="334">
        <v>24999708</v>
      </c>
      <c r="J8" s="331">
        <v>24504153</v>
      </c>
      <c r="K8" s="331">
        <v>19777180</v>
      </c>
      <c r="L8" s="331">
        <v>18713999</v>
      </c>
      <c r="M8" s="331">
        <v>17616777</v>
      </c>
      <c r="N8" s="331" t="s">
        <v>4</v>
      </c>
      <c r="O8" s="331" t="s">
        <v>47</v>
      </c>
      <c r="P8" s="363">
        <v>5</v>
      </c>
      <c r="Q8" s="8"/>
      <c r="R8" s="9"/>
      <c r="S8" s="9"/>
      <c r="T8" s="19"/>
      <c r="U8" s="10"/>
    </row>
    <row r="9" spans="1:21" ht="30" customHeight="1">
      <c r="A9" s="221">
        <f t="shared" si="0"/>
        <v>124382910</v>
      </c>
      <c r="B9" s="365">
        <v>9677744</v>
      </c>
      <c r="C9" s="365">
        <v>9524764</v>
      </c>
      <c r="D9" s="365">
        <v>9269798</v>
      </c>
      <c r="E9" s="365">
        <v>9488792</v>
      </c>
      <c r="F9" s="365">
        <v>9266177</v>
      </c>
      <c r="G9" s="365">
        <v>10630400</v>
      </c>
      <c r="H9" s="331">
        <v>12561722</v>
      </c>
      <c r="I9" s="334">
        <v>12254051</v>
      </c>
      <c r="J9" s="331">
        <v>11980200</v>
      </c>
      <c r="K9" s="331">
        <v>10333991</v>
      </c>
      <c r="L9" s="331">
        <v>11313124</v>
      </c>
      <c r="M9" s="331">
        <v>8082147</v>
      </c>
      <c r="N9" s="331" t="s">
        <v>4</v>
      </c>
      <c r="O9" s="331" t="s">
        <v>48</v>
      </c>
      <c r="P9" s="363">
        <v>6</v>
      </c>
      <c r="Q9" s="8"/>
      <c r="R9" s="9"/>
      <c r="S9" s="9"/>
      <c r="T9" s="19"/>
      <c r="U9" s="10"/>
    </row>
    <row r="10" spans="1:21" ht="30" customHeight="1">
      <c r="A10" s="221">
        <f t="shared" si="0"/>
        <v>140280347</v>
      </c>
      <c r="B10" s="365">
        <v>10438982</v>
      </c>
      <c r="C10" s="365">
        <v>11082214</v>
      </c>
      <c r="D10" s="365">
        <v>11286299</v>
      </c>
      <c r="E10" s="365">
        <v>11215132</v>
      </c>
      <c r="F10" s="365">
        <v>11395484</v>
      </c>
      <c r="G10" s="365">
        <v>10765900</v>
      </c>
      <c r="H10" s="331">
        <v>12534333</v>
      </c>
      <c r="I10" s="334">
        <v>14682415</v>
      </c>
      <c r="J10" s="331">
        <v>14882675</v>
      </c>
      <c r="K10" s="331">
        <v>11257852</v>
      </c>
      <c r="L10" s="331">
        <v>10291973</v>
      </c>
      <c r="M10" s="331">
        <v>10447088</v>
      </c>
      <c r="N10" s="331" t="s">
        <v>4</v>
      </c>
      <c r="O10" s="331" t="s">
        <v>49</v>
      </c>
      <c r="P10" s="363">
        <v>7</v>
      </c>
      <c r="Q10" s="8"/>
      <c r="R10" s="9"/>
      <c r="S10" s="9"/>
      <c r="T10" s="19"/>
      <c r="U10" s="10"/>
    </row>
    <row r="11" spans="1:21" ht="30" customHeight="1">
      <c r="A11" s="221">
        <f t="shared" si="0"/>
        <v>115164308</v>
      </c>
      <c r="B11" s="365">
        <v>7095065</v>
      </c>
      <c r="C11" s="365">
        <v>5305278</v>
      </c>
      <c r="D11" s="365">
        <v>5397594</v>
      </c>
      <c r="E11" s="365">
        <v>7236688</v>
      </c>
      <c r="F11" s="365">
        <v>8332199</v>
      </c>
      <c r="G11" s="365">
        <v>10312132</v>
      </c>
      <c r="H11" s="331">
        <v>12295437</v>
      </c>
      <c r="I11" s="334">
        <v>12935927</v>
      </c>
      <c r="J11" s="331">
        <v>12911378</v>
      </c>
      <c r="K11" s="331">
        <v>12243259</v>
      </c>
      <c r="L11" s="331">
        <v>12294988</v>
      </c>
      <c r="M11" s="331">
        <v>8804363</v>
      </c>
      <c r="N11" s="331" t="s">
        <v>4</v>
      </c>
      <c r="O11" s="331" t="s">
        <v>50</v>
      </c>
      <c r="P11" s="363">
        <v>8</v>
      </c>
      <c r="Q11" s="8"/>
      <c r="R11" s="9"/>
      <c r="S11" s="9"/>
      <c r="T11" s="19"/>
      <c r="U11" s="10"/>
    </row>
    <row r="12" spans="1:21" ht="30" customHeight="1">
      <c r="A12" s="221">
        <f t="shared" si="0"/>
        <v>40025644</v>
      </c>
      <c r="B12" s="365">
        <v>2365504</v>
      </c>
      <c r="C12" s="365">
        <v>1932557</v>
      </c>
      <c r="D12" s="365">
        <v>1986786</v>
      </c>
      <c r="E12" s="365">
        <v>2021006</v>
      </c>
      <c r="F12" s="365">
        <v>2494299</v>
      </c>
      <c r="G12" s="365">
        <v>3428988</v>
      </c>
      <c r="H12" s="331">
        <v>4341847</v>
      </c>
      <c r="I12" s="334">
        <v>4696192</v>
      </c>
      <c r="J12" s="331">
        <v>4670491</v>
      </c>
      <c r="K12" s="331">
        <v>4385128</v>
      </c>
      <c r="L12" s="331">
        <v>4514140</v>
      </c>
      <c r="M12" s="331">
        <v>3188706</v>
      </c>
      <c r="N12" s="331" t="s">
        <v>24</v>
      </c>
      <c r="O12" s="331" t="s">
        <v>51</v>
      </c>
      <c r="P12" s="363">
        <v>9</v>
      </c>
      <c r="Q12" s="8"/>
      <c r="R12" s="9"/>
      <c r="S12" s="9"/>
      <c r="T12" s="19"/>
      <c r="U12" s="10"/>
    </row>
    <row r="13" spans="1:22" ht="30" customHeight="1">
      <c r="A13" s="221">
        <f t="shared" si="0"/>
        <v>33275132</v>
      </c>
      <c r="B13" s="365">
        <v>2316063</v>
      </c>
      <c r="C13" s="365">
        <v>2633025</v>
      </c>
      <c r="D13" s="365">
        <v>2674161</v>
      </c>
      <c r="E13" s="365">
        <v>2534801</v>
      </c>
      <c r="F13" s="365">
        <v>2191289</v>
      </c>
      <c r="G13" s="365">
        <v>2811288</v>
      </c>
      <c r="H13" s="331">
        <v>3157858</v>
      </c>
      <c r="I13" s="334">
        <v>3393776</v>
      </c>
      <c r="J13" s="331">
        <v>3207925</v>
      </c>
      <c r="K13" s="331">
        <v>2872301</v>
      </c>
      <c r="L13" s="331">
        <v>2691638</v>
      </c>
      <c r="M13" s="331">
        <v>2791007</v>
      </c>
      <c r="N13" s="331" t="s">
        <v>24</v>
      </c>
      <c r="O13" s="331" t="s">
        <v>52</v>
      </c>
      <c r="P13" s="363">
        <v>10</v>
      </c>
      <c r="Q13" s="8"/>
      <c r="R13" s="9"/>
      <c r="S13" s="9"/>
      <c r="T13" s="19"/>
      <c r="U13" s="10"/>
      <c r="V13" s="11"/>
    </row>
    <row r="14" spans="1:22" ht="30" customHeight="1">
      <c r="A14" s="221">
        <f t="shared" si="0"/>
        <v>53012071</v>
      </c>
      <c r="B14" s="365">
        <v>4404265</v>
      </c>
      <c r="C14" s="365">
        <v>4486464</v>
      </c>
      <c r="D14" s="365">
        <v>4335038</v>
      </c>
      <c r="E14" s="365">
        <v>4421908</v>
      </c>
      <c r="F14" s="365">
        <v>4365428</v>
      </c>
      <c r="G14" s="365">
        <v>4097337</v>
      </c>
      <c r="H14" s="331">
        <v>4133333</v>
      </c>
      <c r="I14" s="334">
        <v>4820528</v>
      </c>
      <c r="J14" s="331">
        <v>4971165</v>
      </c>
      <c r="K14" s="331">
        <v>4468575</v>
      </c>
      <c r="L14" s="331">
        <v>4373101</v>
      </c>
      <c r="M14" s="331">
        <v>4134929</v>
      </c>
      <c r="N14" s="331" t="s">
        <v>24</v>
      </c>
      <c r="O14" s="331" t="s">
        <v>53</v>
      </c>
      <c r="P14" s="363">
        <v>11</v>
      </c>
      <c r="Q14" s="8"/>
      <c r="R14" s="9"/>
      <c r="S14" s="9"/>
      <c r="T14" s="19"/>
      <c r="U14" s="10"/>
      <c r="V14" s="11"/>
    </row>
    <row r="15" spans="1:22" ht="30" customHeight="1">
      <c r="A15" s="221">
        <f t="shared" si="0"/>
        <v>96643032</v>
      </c>
      <c r="B15" s="365">
        <v>6431389</v>
      </c>
      <c r="C15" s="365">
        <v>5498392</v>
      </c>
      <c r="D15" s="365">
        <v>5427900</v>
      </c>
      <c r="E15" s="365">
        <v>5848539</v>
      </c>
      <c r="F15" s="365">
        <v>6684818</v>
      </c>
      <c r="G15" s="365">
        <v>8205184</v>
      </c>
      <c r="H15" s="331">
        <v>10150951</v>
      </c>
      <c r="I15" s="334">
        <v>10954732</v>
      </c>
      <c r="J15" s="331">
        <v>10638401</v>
      </c>
      <c r="K15" s="331">
        <v>9667695</v>
      </c>
      <c r="L15" s="331">
        <v>9589393</v>
      </c>
      <c r="M15" s="331">
        <v>7545638</v>
      </c>
      <c r="N15" s="331" t="s">
        <v>4</v>
      </c>
      <c r="O15" s="331" t="s">
        <v>5</v>
      </c>
      <c r="P15" s="363">
        <v>12</v>
      </c>
      <c r="Q15" s="8"/>
      <c r="R15" s="9"/>
      <c r="S15" s="9"/>
      <c r="T15" s="19"/>
      <c r="U15" s="10"/>
      <c r="V15" s="11"/>
    </row>
    <row r="16" spans="1:22" ht="30" customHeight="1">
      <c r="A16" s="221">
        <f t="shared" si="0"/>
        <v>123467372</v>
      </c>
      <c r="B16" s="365">
        <v>8087831</v>
      </c>
      <c r="C16" s="365">
        <v>8931671</v>
      </c>
      <c r="D16" s="365">
        <v>9122188</v>
      </c>
      <c r="E16" s="365">
        <v>8584194</v>
      </c>
      <c r="F16" s="365">
        <v>8600560</v>
      </c>
      <c r="G16" s="365">
        <v>9136753</v>
      </c>
      <c r="H16" s="331">
        <v>12343521</v>
      </c>
      <c r="I16" s="334">
        <v>13252124</v>
      </c>
      <c r="J16" s="331">
        <v>13353571</v>
      </c>
      <c r="K16" s="331">
        <v>11917462</v>
      </c>
      <c r="L16" s="331">
        <v>12041786</v>
      </c>
      <c r="M16" s="331">
        <v>8095711</v>
      </c>
      <c r="N16" s="331" t="s">
        <v>23</v>
      </c>
      <c r="O16" s="331" t="s">
        <v>54</v>
      </c>
      <c r="P16" s="363">
        <v>13</v>
      </c>
      <c r="Q16" s="8"/>
      <c r="R16" s="9"/>
      <c r="S16" s="9"/>
      <c r="T16" s="19"/>
      <c r="U16" s="10"/>
      <c r="V16" s="11"/>
    </row>
    <row r="17" spans="1:22" ht="30" customHeight="1">
      <c r="A17" s="221">
        <f t="shared" si="0"/>
        <v>81430312</v>
      </c>
      <c r="B17" s="365">
        <v>4484401</v>
      </c>
      <c r="C17" s="365">
        <v>4798719</v>
      </c>
      <c r="D17" s="365">
        <v>4943535</v>
      </c>
      <c r="E17" s="365">
        <v>4746364</v>
      </c>
      <c r="F17" s="365">
        <v>4661966</v>
      </c>
      <c r="G17" s="365">
        <v>5688314</v>
      </c>
      <c r="H17" s="331">
        <v>9342857</v>
      </c>
      <c r="I17" s="334">
        <v>10716982</v>
      </c>
      <c r="J17" s="331">
        <v>10357784</v>
      </c>
      <c r="K17" s="331">
        <v>9375917</v>
      </c>
      <c r="L17" s="331">
        <v>7547793</v>
      </c>
      <c r="M17" s="331">
        <v>4765680</v>
      </c>
      <c r="N17" s="331" t="s">
        <v>23</v>
      </c>
      <c r="O17" s="331" t="s">
        <v>55</v>
      </c>
      <c r="P17" s="363">
        <v>14</v>
      </c>
      <c r="Q17" s="8"/>
      <c r="R17" s="9"/>
      <c r="S17" s="9"/>
      <c r="T17" s="19"/>
      <c r="U17" s="10"/>
      <c r="V17" s="11"/>
    </row>
    <row r="18" spans="1:22" ht="30" customHeight="1">
      <c r="A18" s="221">
        <f t="shared" si="0"/>
        <v>97634607</v>
      </c>
      <c r="B18" s="365">
        <v>7918776</v>
      </c>
      <c r="C18" s="365">
        <v>8304253</v>
      </c>
      <c r="D18" s="365">
        <v>8355625</v>
      </c>
      <c r="E18" s="365">
        <v>8053153</v>
      </c>
      <c r="F18" s="365">
        <v>7766790</v>
      </c>
      <c r="G18" s="365">
        <v>7176599</v>
      </c>
      <c r="H18" s="331">
        <v>8269265</v>
      </c>
      <c r="I18" s="334">
        <v>9167342</v>
      </c>
      <c r="J18" s="331">
        <v>8959058</v>
      </c>
      <c r="K18" s="331">
        <v>8132578</v>
      </c>
      <c r="L18" s="331">
        <v>7704630</v>
      </c>
      <c r="M18" s="331">
        <v>7826538</v>
      </c>
      <c r="N18" s="331" t="s">
        <v>23</v>
      </c>
      <c r="O18" s="331" t="s">
        <v>56</v>
      </c>
      <c r="P18" s="363">
        <v>15</v>
      </c>
      <c r="Q18" s="8"/>
      <c r="R18" s="9"/>
      <c r="S18" s="9"/>
      <c r="T18" s="19"/>
      <c r="U18" s="10"/>
      <c r="V18" s="11"/>
    </row>
    <row r="19" spans="1:22" ht="30" customHeight="1">
      <c r="A19" s="221">
        <f t="shared" si="0"/>
        <v>14138930</v>
      </c>
      <c r="B19" s="365">
        <v>1487214</v>
      </c>
      <c r="C19" s="365">
        <v>1331004</v>
      </c>
      <c r="D19" s="365">
        <v>1158427</v>
      </c>
      <c r="E19" s="365">
        <v>1279730</v>
      </c>
      <c r="F19" s="365">
        <v>1562434</v>
      </c>
      <c r="G19" s="365">
        <v>1105842</v>
      </c>
      <c r="H19" s="331">
        <v>1238187</v>
      </c>
      <c r="I19" s="331">
        <v>1159786</v>
      </c>
      <c r="J19" s="331">
        <v>1170248</v>
      </c>
      <c r="K19" s="331">
        <v>1226039</v>
      </c>
      <c r="L19" s="331">
        <v>910405</v>
      </c>
      <c r="M19" s="331">
        <v>509614</v>
      </c>
      <c r="N19" s="331" t="s">
        <v>24</v>
      </c>
      <c r="O19" s="331" t="s">
        <v>136</v>
      </c>
      <c r="P19" s="363">
        <v>16</v>
      </c>
      <c r="Q19" s="8"/>
      <c r="R19" s="9"/>
      <c r="S19" s="9"/>
      <c r="T19" s="19"/>
      <c r="U19" s="10"/>
      <c r="V19" s="11"/>
    </row>
    <row r="20" spans="1:22" ht="30" customHeight="1">
      <c r="A20" s="221">
        <f t="shared" si="0"/>
        <v>309522015</v>
      </c>
      <c r="B20" s="365">
        <v>18195345</v>
      </c>
      <c r="C20" s="365">
        <v>17715558</v>
      </c>
      <c r="D20" s="365">
        <v>17460670</v>
      </c>
      <c r="E20" s="365">
        <v>20054644</v>
      </c>
      <c r="F20" s="365">
        <v>21319492</v>
      </c>
      <c r="G20" s="365">
        <v>25389822</v>
      </c>
      <c r="H20" s="331">
        <v>33801772</v>
      </c>
      <c r="I20" s="334">
        <v>37007711</v>
      </c>
      <c r="J20" s="331">
        <v>37380353</v>
      </c>
      <c r="K20" s="331">
        <v>29892417</v>
      </c>
      <c r="L20" s="331">
        <v>27375797</v>
      </c>
      <c r="M20" s="331">
        <v>23928434</v>
      </c>
      <c r="N20" s="331" t="s">
        <v>21</v>
      </c>
      <c r="O20" s="331" t="s">
        <v>57</v>
      </c>
      <c r="P20" s="363">
        <v>17</v>
      </c>
      <c r="Q20" s="8"/>
      <c r="R20" s="9"/>
      <c r="S20" s="9"/>
      <c r="T20" s="19"/>
      <c r="U20" s="10"/>
      <c r="V20" s="11"/>
    </row>
    <row r="21" spans="1:22" ht="30" customHeight="1">
      <c r="A21" s="221">
        <f t="shared" si="0"/>
        <v>234549310</v>
      </c>
      <c r="B21" s="365">
        <v>12882512</v>
      </c>
      <c r="C21" s="365">
        <v>13187641</v>
      </c>
      <c r="D21" s="365">
        <v>12662938</v>
      </c>
      <c r="E21" s="365">
        <v>13180235</v>
      </c>
      <c r="F21" s="365">
        <v>13826078</v>
      </c>
      <c r="G21" s="365">
        <v>21474574</v>
      </c>
      <c r="H21" s="331">
        <v>26391642</v>
      </c>
      <c r="I21" s="334">
        <v>28735283</v>
      </c>
      <c r="J21" s="331">
        <v>29301111</v>
      </c>
      <c r="K21" s="331">
        <v>25483523</v>
      </c>
      <c r="L21" s="331">
        <v>22033885</v>
      </c>
      <c r="M21" s="331">
        <v>15389888</v>
      </c>
      <c r="N21" s="331" t="s">
        <v>21</v>
      </c>
      <c r="O21" s="331" t="s">
        <v>58</v>
      </c>
      <c r="P21" s="363">
        <v>18</v>
      </c>
      <c r="Q21" s="8"/>
      <c r="R21" s="9"/>
      <c r="S21" s="9"/>
      <c r="T21" s="19"/>
      <c r="U21" s="10"/>
      <c r="V21" s="11"/>
    </row>
    <row r="22" spans="1:22" ht="30" customHeight="1">
      <c r="A22" s="221">
        <f t="shared" si="0"/>
        <v>255079378</v>
      </c>
      <c r="B22" s="365">
        <v>19223686</v>
      </c>
      <c r="C22" s="365">
        <v>21595029</v>
      </c>
      <c r="D22" s="365">
        <v>21525271</v>
      </c>
      <c r="E22" s="365">
        <v>22219302</v>
      </c>
      <c r="F22" s="365">
        <v>20595731</v>
      </c>
      <c r="G22" s="365">
        <v>22788319</v>
      </c>
      <c r="H22" s="331">
        <v>24112971</v>
      </c>
      <c r="I22" s="334">
        <v>20017273</v>
      </c>
      <c r="J22" s="331">
        <v>23249827</v>
      </c>
      <c r="K22" s="331">
        <v>23055881</v>
      </c>
      <c r="L22" s="331">
        <v>22451103</v>
      </c>
      <c r="M22" s="331">
        <v>14244985</v>
      </c>
      <c r="N22" s="331" t="s">
        <v>21</v>
      </c>
      <c r="O22" s="331" t="s">
        <v>59</v>
      </c>
      <c r="P22" s="363">
        <v>19</v>
      </c>
      <c r="Q22" s="8"/>
      <c r="R22" s="9"/>
      <c r="S22" s="9"/>
      <c r="T22" s="19"/>
      <c r="U22" s="10"/>
      <c r="V22" s="11"/>
    </row>
    <row r="23" spans="1:22" ht="30" customHeight="1">
      <c r="A23" s="221">
        <f t="shared" si="0"/>
        <v>159589166</v>
      </c>
      <c r="B23" s="365">
        <v>13099371</v>
      </c>
      <c r="C23" s="365">
        <v>13876708</v>
      </c>
      <c r="D23" s="365">
        <v>13537754</v>
      </c>
      <c r="E23" s="365">
        <v>13179284</v>
      </c>
      <c r="F23" s="365">
        <v>12481047</v>
      </c>
      <c r="G23" s="365">
        <v>13437679</v>
      </c>
      <c r="H23" s="331">
        <v>14477946</v>
      </c>
      <c r="I23" s="334">
        <v>13588362</v>
      </c>
      <c r="J23" s="331">
        <v>15101426</v>
      </c>
      <c r="K23" s="331">
        <v>14185424</v>
      </c>
      <c r="L23" s="331">
        <v>14058705</v>
      </c>
      <c r="M23" s="331">
        <v>8565460</v>
      </c>
      <c r="N23" s="331" t="s">
        <v>21</v>
      </c>
      <c r="O23" s="331" t="s">
        <v>60</v>
      </c>
      <c r="P23" s="363">
        <v>20</v>
      </c>
      <c r="Q23" s="8"/>
      <c r="R23" s="9"/>
      <c r="S23" s="9"/>
      <c r="T23" s="19"/>
      <c r="U23" s="10"/>
      <c r="V23" s="11"/>
    </row>
    <row r="24" spans="1:22" ht="30" customHeight="1">
      <c r="A24" s="221">
        <f t="shared" si="0"/>
        <v>361011595</v>
      </c>
      <c r="B24" s="365">
        <v>27898563</v>
      </c>
      <c r="C24" s="365">
        <v>30811891</v>
      </c>
      <c r="D24" s="365">
        <v>29944150</v>
      </c>
      <c r="E24" s="365">
        <v>30449432</v>
      </c>
      <c r="F24" s="365">
        <v>29803603</v>
      </c>
      <c r="G24" s="365">
        <v>29918220</v>
      </c>
      <c r="H24" s="331">
        <v>32664248</v>
      </c>
      <c r="I24" s="334">
        <v>30253585</v>
      </c>
      <c r="J24" s="331">
        <v>31914771</v>
      </c>
      <c r="K24" s="331">
        <v>31641803</v>
      </c>
      <c r="L24" s="331">
        <v>33003294</v>
      </c>
      <c r="M24" s="331">
        <v>22708035</v>
      </c>
      <c r="N24" s="331" t="s">
        <v>21</v>
      </c>
      <c r="O24" s="331" t="s">
        <v>61</v>
      </c>
      <c r="P24" s="363">
        <v>21</v>
      </c>
      <c r="Q24" s="8"/>
      <c r="R24" s="9"/>
      <c r="S24" s="9"/>
      <c r="T24" s="19"/>
      <c r="U24" s="10"/>
      <c r="V24" s="11"/>
    </row>
    <row r="25" spans="1:22" ht="30" customHeight="1">
      <c r="A25" s="221">
        <f t="shared" si="0"/>
        <v>96252886</v>
      </c>
      <c r="B25" s="365">
        <v>7887739</v>
      </c>
      <c r="C25" s="365">
        <v>6477183</v>
      </c>
      <c r="D25" s="365">
        <v>6756184</v>
      </c>
      <c r="E25" s="365">
        <v>7918518</v>
      </c>
      <c r="F25" s="365">
        <v>7837930</v>
      </c>
      <c r="G25" s="365">
        <v>7721757</v>
      </c>
      <c r="H25" s="331">
        <v>8929504</v>
      </c>
      <c r="I25" s="334">
        <v>9563163</v>
      </c>
      <c r="J25" s="331">
        <v>9614683</v>
      </c>
      <c r="K25" s="331">
        <v>7984251</v>
      </c>
      <c r="L25" s="331">
        <v>8098846</v>
      </c>
      <c r="M25" s="331">
        <v>7463128</v>
      </c>
      <c r="N25" s="331" t="s">
        <v>21</v>
      </c>
      <c r="O25" s="331" t="s">
        <v>62</v>
      </c>
      <c r="P25" s="363">
        <v>22</v>
      </c>
      <c r="Q25" s="8"/>
      <c r="R25" s="9"/>
      <c r="S25" s="9"/>
      <c r="T25" s="19"/>
      <c r="U25" s="10"/>
      <c r="V25" s="11"/>
    </row>
    <row r="26" spans="1:22" ht="30" customHeight="1">
      <c r="A26" s="221">
        <f t="shared" si="0"/>
        <v>112102610</v>
      </c>
      <c r="B26" s="365">
        <v>7561767</v>
      </c>
      <c r="C26" s="365">
        <v>6204130</v>
      </c>
      <c r="D26" s="365">
        <v>5765234</v>
      </c>
      <c r="E26" s="365">
        <v>6312892</v>
      </c>
      <c r="F26" s="365">
        <v>7758200</v>
      </c>
      <c r="G26" s="365">
        <v>9526487</v>
      </c>
      <c r="H26" s="331">
        <v>12329879</v>
      </c>
      <c r="I26" s="334">
        <v>12602049</v>
      </c>
      <c r="J26" s="331">
        <v>12119554</v>
      </c>
      <c r="K26" s="331">
        <v>11756435</v>
      </c>
      <c r="L26" s="331">
        <v>11196541</v>
      </c>
      <c r="M26" s="331">
        <v>8969442</v>
      </c>
      <c r="N26" s="331" t="s">
        <v>21</v>
      </c>
      <c r="O26" s="331" t="s">
        <v>16</v>
      </c>
      <c r="P26" s="363">
        <v>23</v>
      </c>
      <c r="Q26" s="8"/>
      <c r="R26" s="9"/>
      <c r="S26" s="9"/>
      <c r="T26" s="19"/>
      <c r="U26" s="10"/>
      <c r="V26" s="11"/>
    </row>
    <row r="27" spans="1:22" ht="30" customHeight="1">
      <c r="A27" s="221">
        <f t="shared" si="0"/>
        <v>84369580</v>
      </c>
      <c r="B27" s="365">
        <v>5733698</v>
      </c>
      <c r="C27" s="365">
        <v>5325717</v>
      </c>
      <c r="D27" s="365">
        <v>5262779</v>
      </c>
      <c r="E27" s="365">
        <v>5194578</v>
      </c>
      <c r="F27" s="365">
        <v>6062563</v>
      </c>
      <c r="G27" s="365">
        <v>7234562</v>
      </c>
      <c r="H27" s="331">
        <v>8717716</v>
      </c>
      <c r="I27" s="334">
        <v>9507664</v>
      </c>
      <c r="J27" s="331">
        <v>9252949</v>
      </c>
      <c r="K27" s="331">
        <v>8040339</v>
      </c>
      <c r="L27" s="331">
        <v>7647341</v>
      </c>
      <c r="M27" s="331">
        <v>6389674</v>
      </c>
      <c r="N27" s="331" t="s">
        <v>22</v>
      </c>
      <c r="O27" s="331" t="s">
        <v>63</v>
      </c>
      <c r="P27" s="363">
        <v>24</v>
      </c>
      <c r="Q27" s="8"/>
      <c r="R27" s="9"/>
      <c r="S27" s="9"/>
      <c r="T27" s="19"/>
      <c r="U27" s="10"/>
      <c r="V27" s="11"/>
    </row>
    <row r="28" spans="1:21" ht="30" customHeight="1">
      <c r="A28" s="221">
        <f t="shared" si="0"/>
        <v>134331757</v>
      </c>
      <c r="B28" s="365">
        <v>8036467</v>
      </c>
      <c r="C28" s="365">
        <v>7591210</v>
      </c>
      <c r="D28" s="365">
        <v>7557218</v>
      </c>
      <c r="E28" s="365">
        <v>7997899</v>
      </c>
      <c r="F28" s="365">
        <v>8579987</v>
      </c>
      <c r="G28" s="365">
        <v>11276948</v>
      </c>
      <c r="H28" s="331">
        <v>14583819</v>
      </c>
      <c r="I28" s="334">
        <v>16195334</v>
      </c>
      <c r="J28" s="331">
        <v>15555441</v>
      </c>
      <c r="K28" s="331">
        <v>14364556</v>
      </c>
      <c r="L28" s="331">
        <v>13219758</v>
      </c>
      <c r="M28" s="331">
        <v>9373120</v>
      </c>
      <c r="N28" s="331" t="s">
        <v>22</v>
      </c>
      <c r="O28" s="331" t="s">
        <v>64</v>
      </c>
      <c r="P28" s="363">
        <v>25</v>
      </c>
      <c r="Q28" s="8"/>
      <c r="R28" s="9"/>
      <c r="S28" s="9"/>
      <c r="T28" s="19"/>
      <c r="U28" s="10"/>
    </row>
    <row r="29" spans="1:21" ht="30" customHeight="1">
      <c r="A29" s="221">
        <f t="shared" si="0"/>
        <v>165071811</v>
      </c>
      <c r="B29" s="365">
        <v>12653467</v>
      </c>
      <c r="C29" s="365">
        <v>13547322</v>
      </c>
      <c r="D29" s="365">
        <v>13775685</v>
      </c>
      <c r="E29" s="365">
        <v>13816650</v>
      </c>
      <c r="F29" s="365">
        <v>13097472</v>
      </c>
      <c r="G29" s="365">
        <v>13259345</v>
      </c>
      <c r="H29" s="331">
        <v>15271985</v>
      </c>
      <c r="I29" s="334">
        <v>15833052</v>
      </c>
      <c r="J29" s="331">
        <v>16033088</v>
      </c>
      <c r="K29" s="331">
        <v>13787686</v>
      </c>
      <c r="L29" s="331">
        <v>13462966</v>
      </c>
      <c r="M29" s="331">
        <v>10533093</v>
      </c>
      <c r="N29" s="331" t="s">
        <v>22</v>
      </c>
      <c r="O29" s="331" t="s">
        <v>26</v>
      </c>
      <c r="P29" s="363">
        <v>26</v>
      </c>
      <c r="Q29" s="8"/>
      <c r="R29" s="9"/>
      <c r="S29" s="9"/>
      <c r="T29" s="19"/>
      <c r="U29" s="10"/>
    </row>
    <row r="30" spans="1:21" ht="30" customHeight="1">
      <c r="A30" s="221">
        <f t="shared" si="0"/>
        <v>213926610</v>
      </c>
      <c r="B30" s="365">
        <v>14843606</v>
      </c>
      <c r="C30" s="365">
        <v>15579140</v>
      </c>
      <c r="D30" s="365">
        <v>15752410</v>
      </c>
      <c r="E30" s="365">
        <v>15723033</v>
      </c>
      <c r="F30" s="365">
        <v>15230622</v>
      </c>
      <c r="G30" s="365">
        <v>15963912</v>
      </c>
      <c r="H30" s="331">
        <v>19294649</v>
      </c>
      <c r="I30" s="334">
        <v>20410064</v>
      </c>
      <c r="J30" s="331">
        <v>24193089</v>
      </c>
      <c r="K30" s="331">
        <v>20816361</v>
      </c>
      <c r="L30" s="331">
        <v>19700636</v>
      </c>
      <c r="M30" s="331">
        <v>16419088</v>
      </c>
      <c r="N30" s="331" t="s">
        <v>22</v>
      </c>
      <c r="O30" s="331" t="s">
        <v>12</v>
      </c>
      <c r="P30" s="363">
        <v>27</v>
      </c>
      <c r="Q30" s="8"/>
      <c r="R30" s="9"/>
      <c r="S30" s="9"/>
      <c r="T30" s="19"/>
      <c r="U30" s="10"/>
    </row>
    <row r="31" spans="1:21" ht="30" customHeight="1">
      <c r="A31" s="221">
        <f t="shared" si="0"/>
        <v>169081314</v>
      </c>
      <c r="B31" s="365">
        <v>8477037</v>
      </c>
      <c r="C31" s="365">
        <v>8432964</v>
      </c>
      <c r="D31" s="365">
        <v>8814862</v>
      </c>
      <c r="E31" s="365">
        <v>8859372</v>
      </c>
      <c r="F31" s="365">
        <v>9774852</v>
      </c>
      <c r="G31" s="365">
        <v>10868860</v>
      </c>
      <c r="H31" s="331">
        <v>20096502</v>
      </c>
      <c r="I31" s="334">
        <v>24050267</v>
      </c>
      <c r="J31" s="331">
        <v>22603955</v>
      </c>
      <c r="K31" s="331">
        <v>20424901</v>
      </c>
      <c r="L31" s="331">
        <v>16727062</v>
      </c>
      <c r="M31" s="331">
        <v>9950680</v>
      </c>
      <c r="N31" s="331" t="s">
        <v>23</v>
      </c>
      <c r="O31" s="331" t="s">
        <v>65</v>
      </c>
      <c r="P31" s="363">
        <v>28</v>
      </c>
      <c r="Q31" s="8"/>
      <c r="R31" s="9"/>
      <c r="S31" s="9"/>
      <c r="T31" s="19"/>
      <c r="U31" s="10"/>
    </row>
    <row r="32" spans="1:21" ht="30" customHeight="1">
      <c r="A32" s="221">
        <f t="shared" si="0"/>
        <v>104139551</v>
      </c>
      <c r="B32" s="365">
        <v>8371538</v>
      </c>
      <c r="C32" s="365">
        <v>7627188</v>
      </c>
      <c r="D32" s="365">
        <v>8068733</v>
      </c>
      <c r="E32" s="365">
        <v>8294542</v>
      </c>
      <c r="F32" s="365">
        <v>7785597</v>
      </c>
      <c r="G32" s="365">
        <v>8727868</v>
      </c>
      <c r="H32" s="331">
        <v>7686207</v>
      </c>
      <c r="I32" s="334">
        <v>10016305</v>
      </c>
      <c r="J32" s="331">
        <v>10568586</v>
      </c>
      <c r="K32" s="331">
        <v>9564041</v>
      </c>
      <c r="L32" s="331">
        <v>10269229</v>
      </c>
      <c r="M32" s="331">
        <v>7159717</v>
      </c>
      <c r="N32" s="331" t="s">
        <v>24</v>
      </c>
      <c r="O32" s="331" t="s">
        <v>66</v>
      </c>
      <c r="P32" s="363">
        <v>29</v>
      </c>
      <c r="Q32" s="8"/>
      <c r="R32" s="9"/>
      <c r="S32" s="9"/>
      <c r="T32" s="19"/>
      <c r="U32" s="10"/>
    </row>
    <row r="33" spans="1:21" ht="30" customHeight="1">
      <c r="A33" s="221">
        <f t="shared" si="0"/>
        <v>101624948</v>
      </c>
      <c r="B33" s="365">
        <v>8802627</v>
      </c>
      <c r="C33" s="365">
        <v>6837101</v>
      </c>
      <c r="D33" s="365">
        <v>6912703</v>
      </c>
      <c r="E33" s="365">
        <v>8525301</v>
      </c>
      <c r="F33" s="365">
        <v>7850666</v>
      </c>
      <c r="G33" s="365">
        <v>8297479</v>
      </c>
      <c r="H33" s="331">
        <v>9435508</v>
      </c>
      <c r="I33" s="334">
        <v>9702539</v>
      </c>
      <c r="J33" s="331">
        <v>9749682</v>
      </c>
      <c r="K33" s="331">
        <v>8883437</v>
      </c>
      <c r="L33" s="331">
        <v>9102954</v>
      </c>
      <c r="M33" s="331">
        <v>7524951</v>
      </c>
      <c r="N33" s="331" t="s">
        <v>21</v>
      </c>
      <c r="O33" s="331" t="s">
        <v>67</v>
      </c>
      <c r="P33" s="363">
        <v>30</v>
      </c>
      <c r="Q33" s="8"/>
      <c r="R33" s="9"/>
      <c r="S33" s="9"/>
      <c r="T33" s="19"/>
      <c r="U33" s="10"/>
    </row>
    <row r="34" spans="1:21" ht="30" customHeight="1">
      <c r="A34" s="221">
        <f t="shared" si="0"/>
        <v>78728299</v>
      </c>
      <c r="B34" s="366">
        <v>4814909</v>
      </c>
      <c r="C34" s="366">
        <v>3814948</v>
      </c>
      <c r="D34" s="366">
        <v>4608105</v>
      </c>
      <c r="E34" s="366">
        <v>4813893</v>
      </c>
      <c r="F34" s="366">
        <v>5462300</v>
      </c>
      <c r="G34" s="366">
        <v>7318911</v>
      </c>
      <c r="H34" s="332">
        <v>8751984</v>
      </c>
      <c r="I34" s="333">
        <v>8385255</v>
      </c>
      <c r="J34" s="332">
        <v>8674448</v>
      </c>
      <c r="K34" s="332">
        <v>8741692</v>
      </c>
      <c r="L34" s="332">
        <v>8437049</v>
      </c>
      <c r="M34" s="332">
        <v>4904805</v>
      </c>
      <c r="N34" s="331" t="s">
        <v>22</v>
      </c>
      <c r="O34" s="331" t="s">
        <v>68</v>
      </c>
      <c r="P34" s="363">
        <v>31</v>
      </c>
      <c r="Q34" s="8"/>
      <c r="R34" s="9"/>
      <c r="S34" s="9"/>
      <c r="T34" s="19"/>
      <c r="U34" s="10"/>
    </row>
    <row r="35" spans="1:21" ht="30" customHeight="1">
      <c r="A35" s="221">
        <f t="shared" si="0"/>
        <v>81995015</v>
      </c>
      <c r="B35" s="366">
        <v>5766787</v>
      </c>
      <c r="C35" s="366">
        <v>6062492</v>
      </c>
      <c r="D35" s="366">
        <v>6079071</v>
      </c>
      <c r="E35" s="366">
        <v>5974748</v>
      </c>
      <c r="F35" s="366">
        <v>5661751</v>
      </c>
      <c r="G35" s="366">
        <v>5942677</v>
      </c>
      <c r="H35" s="332">
        <v>8298826</v>
      </c>
      <c r="I35" s="333">
        <v>9786421</v>
      </c>
      <c r="J35" s="333">
        <v>10241818</v>
      </c>
      <c r="K35" s="333">
        <v>7307849</v>
      </c>
      <c r="L35" s="333">
        <v>5755296</v>
      </c>
      <c r="M35" s="333">
        <v>5117279</v>
      </c>
      <c r="N35" s="334" t="s">
        <v>21</v>
      </c>
      <c r="O35" s="334" t="s">
        <v>69</v>
      </c>
      <c r="P35" s="363">
        <v>32</v>
      </c>
      <c r="Q35" s="8"/>
      <c r="R35" s="9"/>
      <c r="S35" s="9"/>
      <c r="T35" s="19"/>
      <c r="U35" s="10"/>
    </row>
    <row r="36" spans="1:21" ht="30" customHeight="1">
      <c r="A36" s="221">
        <f t="shared" si="0"/>
        <v>80106197</v>
      </c>
      <c r="B36" s="366">
        <v>5636624</v>
      </c>
      <c r="C36" s="366">
        <v>5720928</v>
      </c>
      <c r="D36" s="366">
        <v>5893149</v>
      </c>
      <c r="E36" s="366">
        <v>5834117</v>
      </c>
      <c r="F36" s="366">
        <v>5696074</v>
      </c>
      <c r="G36" s="366">
        <v>6021425</v>
      </c>
      <c r="H36" s="335">
        <v>7520733</v>
      </c>
      <c r="I36" s="335">
        <v>8460456</v>
      </c>
      <c r="J36" s="335">
        <v>8676323</v>
      </c>
      <c r="K36" s="335">
        <v>8061948</v>
      </c>
      <c r="L36" s="335">
        <v>7301679</v>
      </c>
      <c r="M36" s="335">
        <v>5282741</v>
      </c>
      <c r="N36" s="331" t="s">
        <v>4</v>
      </c>
      <c r="O36" s="331" t="s">
        <v>70</v>
      </c>
      <c r="P36" s="363">
        <v>33</v>
      </c>
      <c r="Q36" s="8"/>
      <c r="R36" s="9"/>
      <c r="S36" s="9"/>
      <c r="T36" s="19"/>
      <c r="U36" s="10"/>
    </row>
    <row r="37" spans="1:21" ht="30" customHeight="1">
      <c r="A37" s="221">
        <f t="shared" si="0"/>
        <v>70495920</v>
      </c>
      <c r="B37" s="366">
        <v>5963783</v>
      </c>
      <c r="C37" s="366">
        <v>3860605</v>
      </c>
      <c r="D37" s="366">
        <v>3904729</v>
      </c>
      <c r="E37" s="366">
        <v>5418942</v>
      </c>
      <c r="F37" s="366">
        <v>5948285</v>
      </c>
      <c r="G37" s="366">
        <v>5804912</v>
      </c>
      <c r="H37" s="335">
        <v>6721893</v>
      </c>
      <c r="I37" s="335">
        <v>6905204</v>
      </c>
      <c r="J37" s="335">
        <v>6788273</v>
      </c>
      <c r="K37" s="335">
        <v>6287820</v>
      </c>
      <c r="L37" s="335">
        <v>6391966</v>
      </c>
      <c r="M37" s="335">
        <v>6499508</v>
      </c>
      <c r="N37" s="331" t="s">
        <v>21</v>
      </c>
      <c r="O37" s="331" t="s">
        <v>71</v>
      </c>
      <c r="P37" s="363">
        <v>34</v>
      </c>
      <c r="Q37" s="8"/>
      <c r="R37" s="9"/>
      <c r="S37" s="9"/>
      <c r="T37" s="19"/>
      <c r="U37" s="10"/>
    </row>
    <row r="38" spans="1:21" ht="30" customHeight="1">
      <c r="A38" s="221">
        <f t="shared" si="0"/>
        <v>43528941</v>
      </c>
      <c r="B38" s="366">
        <v>3310650</v>
      </c>
      <c r="C38" s="366">
        <v>2878473</v>
      </c>
      <c r="D38" s="366">
        <v>2880210</v>
      </c>
      <c r="E38" s="366">
        <v>3088837</v>
      </c>
      <c r="F38" s="366">
        <v>3825175</v>
      </c>
      <c r="G38" s="366">
        <v>3742033</v>
      </c>
      <c r="H38" s="335">
        <v>4173281</v>
      </c>
      <c r="I38" s="335">
        <v>4255994</v>
      </c>
      <c r="J38" s="335">
        <v>5113701</v>
      </c>
      <c r="K38" s="335">
        <v>4811911</v>
      </c>
      <c r="L38" s="335">
        <v>3696644</v>
      </c>
      <c r="M38" s="335">
        <v>1752032</v>
      </c>
      <c r="N38" s="331" t="s">
        <v>4</v>
      </c>
      <c r="O38" s="331" t="s">
        <v>84</v>
      </c>
      <c r="P38" s="363">
        <v>35</v>
      </c>
      <c r="Q38" s="8"/>
      <c r="R38" s="9"/>
      <c r="S38" s="9"/>
      <c r="T38" s="19"/>
      <c r="U38" s="10"/>
    </row>
    <row r="39" spans="1:21" ht="30" customHeight="1">
      <c r="A39" s="221">
        <f t="shared" si="0"/>
        <v>30228683</v>
      </c>
      <c r="B39" s="366">
        <v>3006240</v>
      </c>
      <c r="C39" s="366">
        <v>3240720</v>
      </c>
      <c r="D39" s="366">
        <v>3509280</v>
      </c>
      <c r="E39" s="366">
        <v>2947680</v>
      </c>
      <c r="F39" s="366">
        <v>2815920</v>
      </c>
      <c r="G39" s="366">
        <v>2598767</v>
      </c>
      <c r="H39" s="335">
        <v>3629735</v>
      </c>
      <c r="I39" s="335">
        <v>3902542</v>
      </c>
      <c r="J39" s="335">
        <v>2212984</v>
      </c>
      <c r="K39" s="335">
        <v>2364815</v>
      </c>
      <c r="L39" s="335">
        <v>0</v>
      </c>
      <c r="M39" s="335">
        <v>0</v>
      </c>
      <c r="N39" s="331" t="s">
        <v>4</v>
      </c>
      <c r="O39" s="336" t="s">
        <v>124</v>
      </c>
      <c r="P39" s="363">
        <v>36</v>
      </c>
      <c r="Q39" s="8"/>
      <c r="R39" s="9"/>
      <c r="S39" s="9"/>
      <c r="T39" s="19"/>
      <c r="U39" s="10"/>
    </row>
    <row r="40" spans="1:21" ht="30" customHeight="1">
      <c r="A40" s="221">
        <f t="shared" si="0"/>
        <v>110527512</v>
      </c>
      <c r="B40" s="366">
        <v>8402784</v>
      </c>
      <c r="C40" s="366">
        <v>9811707</v>
      </c>
      <c r="D40" s="366">
        <v>9796942</v>
      </c>
      <c r="E40" s="366">
        <v>10170249</v>
      </c>
      <c r="F40" s="366">
        <v>9554192</v>
      </c>
      <c r="G40" s="366">
        <v>10049560</v>
      </c>
      <c r="H40" s="335">
        <v>10111438</v>
      </c>
      <c r="I40" s="335">
        <v>8635283</v>
      </c>
      <c r="J40" s="335">
        <v>9286140</v>
      </c>
      <c r="K40" s="335">
        <v>9024107</v>
      </c>
      <c r="L40" s="335">
        <v>9426379</v>
      </c>
      <c r="M40" s="335">
        <v>6258731</v>
      </c>
      <c r="N40" s="331" t="s">
        <v>22</v>
      </c>
      <c r="O40" s="336" t="s">
        <v>159</v>
      </c>
      <c r="P40" s="363">
        <v>37</v>
      </c>
      <c r="Q40" s="8"/>
      <c r="R40" s="9"/>
      <c r="S40" s="9"/>
      <c r="T40" s="19"/>
      <c r="U40" s="10"/>
    </row>
    <row r="41" spans="1:21" ht="30" customHeight="1">
      <c r="A41" s="221">
        <f t="shared" si="0"/>
        <v>34253975</v>
      </c>
      <c r="B41" s="366">
        <v>3528008</v>
      </c>
      <c r="C41" s="366">
        <v>3311629</v>
      </c>
      <c r="D41" s="366">
        <v>3368840</v>
      </c>
      <c r="E41" s="366">
        <v>2898695</v>
      </c>
      <c r="F41" s="366">
        <v>2763407</v>
      </c>
      <c r="G41" s="366">
        <v>2753646</v>
      </c>
      <c r="H41" s="335">
        <v>2849331</v>
      </c>
      <c r="I41" s="335">
        <v>2591243</v>
      </c>
      <c r="J41" s="335">
        <v>2775907</v>
      </c>
      <c r="K41" s="335">
        <v>2762190</v>
      </c>
      <c r="L41" s="335">
        <v>2850122</v>
      </c>
      <c r="M41" s="335">
        <v>1800957</v>
      </c>
      <c r="N41" s="331" t="s">
        <v>21</v>
      </c>
      <c r="O41" s="336" t="s">
        <v>184</v>
      </c>
      <c r="P41" s="363">
        <v>38</v>
      </c>
      <c r="Q41" s="8"/>
      <c r="R41" s="9"/>
      <c r="S41" s="9"/>
      <c r="T41" s="19"/>
      <c r="U41" s="10"/>
    </row>
    <row r="42" spans="1:21" ht="30" customHeight="1">
      <c r="A42" s="221">
        <f t="shared" si="0"/>
        <v>44194831</v>
      </c>
      <c r="B42" s="366">
        <v>3109710</v>
      </c>
      <c r="C42" s="366">
        <v>2983160</v>
      </c>
      <c r="D42" s="366">
        <v>3001796</v>
      </c>
      <c r="E42" s="366">
        <v>3059500</v>
      </c>
      <c r="F42" s="366">
        <v>3066510</v>
      </c>
      <c r="G42" s="366">
        <v>3659791</v>
      </c>
      <c r="H42" s="335">
        <v>4566861</v>
      </c>
      <c r="I42" s="335">
        <v>5049194</v>
      </c>
      <c r="J42" s="335">
        <v>5029108</v>
      </c>
      <c r="K42" s="335">
        <v>3998153</v>
      </c>
      <c r="L42" s="335">
        <v>3599250</v>
      </c>
      <c r="M42" s="335">
        <v>3071798</v>
      </c>
      <c r="N42" s="331" t="s">
        <v>4</v>
      </c>
      <c r="O42" s="336" t="s">
        <v>185</v>
      </c>
      <c r="P42" s="363">
        <v>39</v>
      </c>
      <c r="Q42" s="8"/>
      <c r="R42" s="9"/>
      <c r="S42" s="9"/>
      <c r="T42" s="19"/>
      <c r="U42" s="10"/>
    </row>
    <row r="43" spans="1:21" ht="30" customHeight="1">
      <c r="A43" s="221">
        <f t="shared" si="0"/>
        <v>40837829</v>
      </c>
      <c r="B43" s="366">
        <v>4046794</v>
      </c>
      <c r="C43" s="366">
        <v>2974282</v>
      </c>
      <c r="D43" s="366">
        <v>2462163</v>
      </c>
      <c r="E43" s="366">
        <v>2823509</v>
      </c>
      <c r="F43" s="366">
        <v>3538067</v>
      </c>
      <c r="G43" s="366">
        <v>3031030</v>
      </c>
      <c r="H43" s="335">
        <v>4150554</v>
      </c>
      <c r="I43" s="335">
        <v>3971763</v>
      </c>
      <c r="J43" s="335">
        <v>4286489</v>
      </c>
      <c r="K43" s="335">
        <v>3669216</v>
      </c>
      <c r="L43" s="335">
        <v>3069163</v>
      </c>
      <c r="M43" s="335">
        <v>2814799</v>
      </c>
      <c r="N43" s="331" t="s">
        <v>21</v>
      </c>
      <c r="O43" s="336" t="s">
        <v>164</v>
      </c>
      <c r="P43" s="363">
        <v>40</v>
      </c>
      <c r="Q43" s="8"/>
      <c r="R43" s="9"/>
      <c r="S43" s="9"/>
      <c r="T43" s="19"/>
      <c r="U43" s="10"/>
    </row>
    <row r="44" spans="1:21" ht="30" customHeight="1">
      <c r="A44" s="221">
        <f t="shared" si="0"/>
        <v>37950014</v>
      </c>
      <c r="B44" s="366">
        <v>3000864</v>
      </c>
      <c r="C44" s="366">
        <v>3227512</v>
      </c>
      <c r="D44" s="366">
        <v>3359434</v>
      </c>
      <c r="E44" s="366">
        <v>3224615</v>
      </c>
      <c r="F44" s="366">
        <v>2994984</v>
      </c>
      <c r="G44" s="366">
        <v>2960762</v>
      </c>
      <c r="H44" s="335">
        <v>3413530</v>
      </c>
      <c r="I44" s="335">
        <v>3414332</v>
      </c>
      <c r="J44" s="335">
        <v>3654347</v>
      </c>
      <c r="K44" s="335">
        <v>3168864</v>
      </c>
      <c r="L44" s="335">
        <v>3010058</v>
      </c>
      <c r="M44" s="335">
        <v>2520712</v>
      </c>
      <c r="N44" s="331" t="s">
        <v>23</v>
      </c>
      <c r="O44" s="336" t="s">
        <v>189</v>
      </c>
      <c r="P44" s="363">
        <v>41</v>
      </c>
      <c r="Q44" s="8"/>
      <c r="R44" s="9"/>
      <c r="S44" s="9"/>
      <c r="T44" s="19"/>
      <c r="U44" s="10"/>
    </row>
    <row r="45" spans="1:21" ht="30" customHeight="1">
      <c r="A45" s="221">
        <f t="shared" si="0"/>
        <v>30865994</v>
      </c>
      <c r="B45" s="366">
        <v>4257747</v>
      </c>
      <c r="C45" s="366">
        <v>4455437</v>
      </c>
      <c r="D45" s="366">
        <v>4458658</v>
      </c>
      <c r="E45" s="366">
        <v>4387021</v>
      </c>
      <c r="F45" s="366">
        <v>4159302</v>
      </c>
      <c r="G45" s="366">
        <v>4156141</v>
      </c>
      <c r="H45" s="335">
        <v>3991026</v>
      </c>
      <c r="I45" s="335">
        <v>1000662</v>
      </c>
      <c r="J45" s="335">
        <v>0</v>
      </c>
      <c r="K45" s="335">
        <v>0</v>
      </c>
      <c r="L45" s="335">
        <v>0</v>
      </c>
      <c r="M45" s="335">
        <v>0</v>
      </c>
      <c r="N45" s="331" t="s">
        <v>22</v>
      </c>
      <c r="O45" s="336" t="s">
        <v>245</v>
      </c>
      <c r="P45" s="363">
        <v>42</v>
      </c>
      <c r="Q45" s="8"/>
      <c r="R45" s="9"/>
      <c r="S45" s="9"/>
      <c r="T45" s="19"/>
      <c r="U45" s="10"/>
    </row>
    <row r="46" spans="1:21" ht="30" customHeight="1" thickBot="1">
      <c r="A46" s="222">
        <f aca="true" t="shared" si="1" ref="A46:L46">SUM(A4:A45)</f>
        <v>4781224353</v>
      </c>
      <c r="B46" s="367">
        <f t="shared" si="1"/>
        <v>344164646</v>
      </c>
      <c r="C46" s="367">
        <f t="shared" si="1"/>
        <v>343042684</v>
      </c>
      <c r="D46" s="367">
        <f t="shared" si="1"/>
        <v>341931236</v>
      </c>
      <c r="E46" s="367">
        <f t="shared" si="1"/>
        <v>353635299</v>
      </c>
      <c r="F46" s="367">
        <f t="shared" si="1"/>
        <v>354012470</v>
      </c>
      <c r="G46" s="367">
        <f t="shared" si="1"/>
        <v>391521488</v>
      </c>
      <c r="H46" s="223">
        <f t="shared" si="1"/>
        <v>470521190</v>
      </c>
      <c r="I46" s="223">
        <f t="shared" si="1"/>
        <v>491949711</v>
      </c>
      <c r="J46" s="223">
        <f t="shared" si="1"/>
        <v>500614130</v>
      </c>
      <c r="K46" s="223">
        <f t="shared" si="1"/>
        <v>445710214</v>
      </c>
      <c r="L46" s="223">
        <f t="shared" si="1"/>
        <v>421563444</v>
      </c>
      <c r="M46" s="223">
        <f>SUM(M4:M45)</f>
        <v>322557841</v>
      </c>
      <c r="N46" s="497" t="s">
        <v>72</v>
      </c>
      <c r="O46" s="498"/>
      <c r="P46" s="499"/>
      <c r="Q46" s="8"/>
      <c r="R46" s="9"/>
      <c r="S46" s="9"/>
      <c r="T46" s="19"/>
      <c r="U46" s="10"/>
    </row>
    <row r="47" spans="1:19" ht="30" customHeight="1" thickBot="1">
      <c r="A47" s="224">
        <f t="shared" si="0"/>
        <v>4649054176</v>
      </c>
      <c r="B47" s="330">
        <v>329931048</v>
      </c>
      <c r="C47" s="330">
        <v>335529869</v>
      </c>
      <c r="D47" s="330">
        <v>334344137</v>
      </c>
      <c r="E47" s="330">
        <v>333994951</v>
      </c>
      <c r="F47" s="330">
        <v>352376786</v>
      </c>
      <c r="G47" s="330">
        <v>379355859</v>
      </c>
      <c r="H47" s="330">
        <v>452348392</v>
      </c>
      <c r="I47" s="330">
        <v>476332917</v>
      </c>
      <c r="J47" s="330">
        <v>475468219</v>
      </c>
      <c r="K47" s="225">
        <v>430938300</v>
      </c>
      <c r="L47" s="225">
        <v>410854402</v>
      </c>
      <c r="M47" s="225">
        <v>337579296</v>
      </c>
      <c r="N47" s="495" t="s">
        <v>224</v>
      </c>
      <c r="O47" s="495"/>
      <c r="P47" s="496"/>
      <c r="R47" s="9"/>
      <c r="S47" s="9"/>
    </row>
    <row r="48" spans="1:16" ht="26.25">
      <c r="A48" s="494"/>
      <c r="B48" s="494"/>
      <c r="C48" s="494"/>
      <c r="D48" s="494"/>
      <c r="E48" s="494"/>
      <c r="F48" s="494"/>
      <c r="G48" s="494"/>
      <c r="H48" s="494"/>
      <c r="I48" s="494"/>
      <c r="J48" s="494"/>
      <c r="K48" s="494"/>
      <c r="L48" s="494"/>
      <c r="M48" s="494"/>
      <c r="N48" s="494"/>
      <c r="O48" s="494"/>
      <c r="P48" s="494"/>
    </row>
    <row r="49" spans="1:13" ht="24">
      <c r="A49" s="12"/>
      <c r="B49" s="12"/>
      <c r="C49" s="12"/>
      <c r="D49" s="12"/>
      <c r="E49" s="12"/>
      <c r="F49" s="12"/>
      <c r="G49" s="12"/>
      <c r="H49" s="12"/>
      <c r="I49" s="12"/>
      <c r="J49" s="12"/>
      <c r="L49" s="12"/>
      <c r="M49" s="12"/>
    </row>
    <row r="50" spans="1:13" ht="24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3" spans="1:10" ht="24">
      <c r="A53" s="12"/>
      <c r="B53" s="12"/>
      <c r="C53" s="12"/>
      <c r="D53" s="12"/>
      <c r="E53" s="12"/>
      <c r="F53" s="12"/>
      <c r="G53" s="12"/>
      <c r="H53" s="12"/>
      <c r="I53" s="12"/>
      <c r="J53" s="12"/>
    </row>
  </sheetData>
  <sheetProtection/>
  <autoFilter ref="A3:V47"/>
  <mergeCells count="6">
    <mergeCell ref="A1:P1"/>
    <mergeCell ref="P2:P3"/>
    <mergeCell ref="A48:P48"/>
    <mergeCell ref="N47:P47"/>
    <mergeCell ref="N46:P46"/>
    <mergeCell ref="A2:M2"/>
  </mergeCells>
  <printOptions horizontalCentered="1"/>
  <pageMargins left="0.1968503937007874" right="0.1968503937007874" top="0.15748031496062992" bottom="0.15748031496062992" header="0.15748031496062992" footer="0.15748031496062992"/>
  <pageSetup fitToHeight="1" fitToWidth="1"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L27" sqref="L27"/>
    </sheetView>
  </sheetViews>
  <sheetFormatPr defaultColWidth="9.140625" defaultRowHeight="12.75"/>
  <cols>
    <col min="2" max="3" width="13.8515625" style="0" customWidth="1"/>
    <col min="4" max="4" width="23.57421875" style="0" customWidth="1"/>
  </cols>
  <sheetData>
    <row r="2" spans="1:4" ht="28.5">
      <c r="A2" s="503" t="s">
        <v>238</v>
      </c>
      <c r="B2" s="503"/>
      <c r="C2" s="503"/>
      <c r="D2" s="503"/>
    </row>
    <row r="3" spans="1:4" s="113" customFormat="1" ht="45" customHeight="1">
      <c r="A3" s="370" t="s">
        <v>239</v>
      </c>
      <c r="B3" s="370" t="s">
        <v>243</v>
      </c>
      <c r="C3" s="370" t="s">
        <v>244</v>
      </c>
      <c r="D3" s="370" t="s">
        <v>242</v>
      </c>
    </row>
    <row r="4" spans="1:4" ht="21">
      <c r="A4" s="371">
        <f>B4+C4</f>
        <v>53</v>
      </c>
      <c r="B4" s="371">
        <v>9</v>
      </c>
      <c r="C4" s="371">
        <v>44</v>
      </c>
      <c r="D4" s="371" t="s">
        <v>240</v>
      </c>
    </row>
    <row r="5" spans="1:4" ht="21">
      <c r="A5" s="371">
        <f aca="true" t="shared" si="0" ref="A5:A17">B5+C5</f>
        <v>31</v>
      </c>
      <c r="B5" s="371">
        <v>0</v>
      </c>
      <c r="C5" s="371">
        <v>31</v>
      </c>
      <c r="D5" s="371" t="s">
        <v>241</v>
      </c>
    </row>
    <row r="6" spans="1:4" ht="21">
      <c r="A6" s="371">
        <f t="shared" si="0"/>
        <v>10</v>
      </c>
      <c r="B6" s="371">
        <v>0</v>
      </c>
      <c r="C6" s="371">
        <v>10</v>
      </c>
      <c r="D6" s="371" t="s">
        <v>5</v>
      </c>
    </row>
    <row r="7" spans="1:4" ht="21">
      <c r="A7" s="371">
        <f t="shared" si="0"/>
        <v>96</v>
      </c>
      <c r="B7" s="371">
        <v>40</v>
      </c>
      <c r="C7" s="371">
        <v>56</v>
      </c>
      <c r="D7" s="371" t="s">
        <v>14</v>
      </c>
    </row>
    <row r="8" spans="1:4" ht="21">
      <c r="A8" s="371">
        <f t="shared" si="0"/>
        <v>38</v>
      </c>
      <c r="B8" s="371">
        <v>4</v>
      </c>
      <c r="C8" s="371">
        <v>34</v>
      </c>
      <c r="D8" s="371" t="s">
        <v>15</v>
      </c>
    </row>
    <row r="9" spans="1:4" ht="21">
      <c r="A9" s="371">
        <f t="shared" si="0"/>
        <v>8</v>
      </c>
      <c r="B9" s="371">
        <v>0</v>
      </c>
      <c r="C9" s="371">
        <v>8</v>
      </c>
      <c r="D9" s="371" t="s">
        <v>16</v>
      </c>
    </row>
    <row r="10" spans="1:4" ht="21">
      <c r="A10" s="371">
        <f t="shared" si="0"/>
        <v>20</v>
      </c>
      <c r="B10" s="371">
        <v>3</v>
      </c>
      <c r="C10" s="371">
        <v>17</v>
      </c>
      <c r="D10" s="371" t="s">
        <v>11</v>
      </c>
    </row>
    <row r="11" spans="1:4" ht="21">
      <c r="A11" s="371">
        <f t="shared" si="0"/>
        <v>13</v>
      </c>
      <c r="B11" s="371">
        <v>0</v>
      </c>
      <c r="C11" s="371">
        <v>13</v>
      </c>
      <c r="D11" s="371" t="s">
        <v>12</v>
      </c>
    </row>
    <row r="12" spans="1:4" ht="21">
      <c r="A12" s="371">
        <f t="shared" si="0"/>
        <v>21</v>
      </c>
      <c r="B12" s="371">
        <v>2</v>
      </c>
      <c r="C12" s="371">
        <v>19</v>
      </c>
      <c r="D12" s="371" t="s">
        <v>26</v>
      </c>
    </row>
    <row r="13" spans="1:4" ht="21">
      <c r="A13" s="371">
        <f t="shared" si="0"/>
        <v>31</v>
      </c>
      <c r="B13" s="371">
        <v>10</v>
      </c>
      <c r="C13" s="371">
        <v>21</v>
      </c>
      <c r="D13" s="371" t="s">
        <v>9</v>
      </c>
    </row>
    <row r="14" spans="1:4" ht="21">
      <c r="A14" s="371">
        <f t="shared" si="0"/>
        <v>8</v>
      </c>
      <c r="B14" s="371">
        <v>0</v>
      </c>
      <c r="C14" s="371">
        <v>8</v>
      </c>
      <c r="D14" s="371" t="s">
        <v>10</v>
      </c>
    </row>
    <row r="15" spans="1:4" ht="21">
      <c r="A15" s="371">
        <f t="shared" si="0"/>
        <v>8</v>
      </c>
      <c r="B15" s="371">
        <v>0</v>
      </c>
      <c r="C15" s="371">
        <v>8</v>
      </c>
      <c r="D15" s="371" t="s">
        <v>6</v>
      </c>
    </row>
    <row r="16" spans="1:4" ht="21">
      <c r="A16" s="371">
        <f t="shared" si="0"/>
        <v>6</v>
      </c>
      <c r="B16" s="371">
        <v>0</v>
      </c>
      <c r="C16" s="371">
        <v>6</v>
      </c>
      <c r="D16" s="371" t="s">
        <v>7</v>
      </c>
    </row>
    <row r="17" spans="1:4" ht="21">
      <c r="A17" s="371">
        <f t="shared" si="0"/>
        <v>13</v>
      </c>
      <c r="B17" s="371">
        <v>2</v>
      </c>
      <c r="C17" s="371">
        <v>11</v>
      </c>
      <c r="D17" s="371" t="s">
        <v>83</v>
      </c>
    </row>
    <row r="18" spans="1:4" ht="21">
      <c r="A18" s="386">
        <f>SUM(A4:A17)</f>
        <v>356</v>
      </c>
      <c r="B18" s="386">
        <f>SUM(B4:B17)</f>
        <v>70</v>
      </c>
      <c r="C18" s="386">
        <f>SUM(C4:C17)</f>
        <v>286</v>
      </c>
      <c r="D18" s="386" t="s">
        <v>25</v>
      </c>
    </row>
    <row r="19" spans="1:4" ht="20.25" customHeight="1">
      <c r="A19" s="371">
        <f>B19+C19</f>
        <v>345</v>
      </c>
      <c r="B19" s="371">
        <v>68</v>
      </c>
      <c r="C19" s="371">
        <f>286-9</f>
        <v>277</v>
      </c>
      <c r="D19" s="371" t="s">
        <v>195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4">
      <selection activeCell="L27" sqref="L27"/>
    </sheetView>
  </sheetViews>
  <sheetFormatPr defaultColWidth="9.140625" defaultRowHeight="12.75"/>
  <cols>
    <col min="1" max="15" width="6.57421875" style="38" bestFit="1" customWidth="1"/>
    <col min="16" max="16384" width="9.140625" style="38" customWidth="1"/>
  </cols>
  <sheetData>
    <row r="1" spans="1:16" ht="19.5">
      <c r="A1" s="509" t="s">
        <v>148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</row>
    <row r="2" spans="1:16" ht="20.25" thickBot="1">
      <c r="A2" s="510" t="s">
        <v>258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</row>
    <row r="3" spans="1:16" s="51" customFormat="1" ht="20.25" thickBot="1">
      <c r="A3" s="504" t="s">
        <v>149</v>
      </c>
      <c r="B3" s="505"/>
      <c r="C3" s="505"/>
      <c r="D3" s="505"/>
      <c r="E3" s="506"/>
      <c r="F3" s="504" t="s">
        <v>150</v>
      </c>
      <c r="G3" s="505"/>
      <c r="H3" s="505"/>
      <c r="I3" s="505"/>
      <c r="J3" s="506"/>
      <c r="K3" s="504" t="s">
        <v>151</v>
      </c>
      <c r="L3" s="505"/>
      <c r="M3" s="505"/>
      <c r="N3" s="505"/>
      <c r="O3" s="506"/>
      <c r="P3" s="507" t="s">
        <v>152</v>
      </c>
    </row>
    <row r="4" spans="1:16" s="51" customFormat="1" ht="20.25" thickBot="1">
      <c r="A4" s="39" t="s">
        <v>226</v>
      </c>
      <c r="B4" s="107" t="s">
        <v>195</v>
      </c>
      <c r="C4" s="52" t="s">
        <v>170</v>
      </c>
      <c r="D4" s="52" t="s">
        <v>147</v>
      </c>
      <c r="E4" s="40" t="s">
        <v>133</v>
      </c>
      <c r="F4" s="39" t="s">
        <v>226</v>
      </c>
      <c r="G4" s="107" t="s">
        <v>195</v>
      </c>
      <c r="H4" s="52" t="s">
        <v>170</v>
      </c>
      <c r="I4" s="52" t="s">
        <v>147</v>
      </c>
      <c r="J4" s="40" t="s">
        <v>133</v>
      </c>
      <c r="K4" s="39" t="s">
        <v>226</v>
      </c>
      <c r="L4" s="107" t="s">
        <v>195</v>
      </c>
      <c r="M4" s="52" t="s">
        <v>170</v>
      </c>
      <c r="N4" s="52" t="s">
        <v>147</v>
      </c>
      <c r="O4" s="40" t="s">
        <v>133</v>
      </c>
      <c r="P4" s="508"/>
    </row>
    <row r="5" spans="1:16" s="51" customFormat="1" ht="19.5">
      <c r="A5" s="262">
        <f>F5+K5</f>
        <v>907</v>
      </c>
      <c r="B5" s="263">
        <f>G5+L5</f>
        <v>1032</v>
      </c>
      <c r="C5" s="264">
        <f aca="true" t="shared" si="0" ref="C5:E18">H5+M5</f>
        <v>1246</v>
      </c>
      <c r="D5" s="264">
        <f t="shared" si="0"/>
        <v>1170</v>
      </c>
      <c r="E5" s="265">
        <f t="shared" si="0"/>
        <v>1318</v>
      </c>
      <c r="F5" s="262">
        <v>364</v>
      </c>
      <c r="G5" s="266">
        <v>411</v>
      </c>
      <c r="H5" s="53">
        <v>599</v>
      </c>
      <c r="I5" s="53">
        <v>557</v>
      </c>
      <c r="J5" s="267">
        <v>711</v>
      </c>
      <c r="K5" s="268">
        <v>543</v>
      </c>
      <c r="L5" s="266">
        <v>621</v>
      </c>
      <c r="M5" s="53">
        <v>647</v>
      </c>
      <c r="N5" s="53">
        <v>613</v>
      </c>
      <c r="O5" s="267">
        <v>607</v>
      </c>
      <c r="P5" s="54" t="s">
        <v>153</v>
      </c>
    </row>
    <row r="6" spans="1:16" s="51" customFormat="1" ht="19.5">
      <c r="A6" s="269">
        <f aca="true" t="shared" si="1" ref="A6:B18">F6+K6</f>
        <v>825</v>
      </c>
      <c r="B6" s="270">
        <f t="shared" si="1"/>
        <v>814</v>
      </c>
      <c r="C6" s="55">
        <f t="shared" si="0"/>
        <v>875</v>
      </c>
      <c r="D6" s="55">
        <f t="shared" si="0"/>
        <v>1030</v>
      </c>
      <c r="E6" s="271">
        <f t="shared" si="0"/>
        <v>1316</v>
      </c>
      <c r="F6" s="269">
        <v>336</v>
      </c>
      <c r="G6" s="270">
        <v>347</v>
      </c>
      <c r="H6" s="55">
        <v>455</v>
      </c>
      <c r="I6" s="55">
        <v>575</v>
      </c>
      <c r="J6" s="271">
        <v>762</v>
      </c>
      <c r="K6" s="269">
        <v>489</v>
      </c>
      <c r="L6" s="270">
        <v>467</v>
      </c>
      <c r="M6" s="55">
        <v>420</v>
      </c>
      <c r="N6" s="55">
        <v>455</v>
      </c>
      <c r="O6" s="271">
        <v>554</v>
      </c>
      <c r="P6" s="56" t="s">
        <v>131</v>
      </c>
    </row>
    <row r="7" spans="1:16" s="51" customFormat="1" ht="19.5">
      <c r="A7" s="269">
        <f t="shared" si="1"/>
        <v>226</v>
      </c>
      <c r="B7" s="270">
        <f t="shared" si="1"/>
        <v>236</v>
      </c>
      <c r="C7" s="55">
        <f t="shared" si="0"/>
        <v>386</v>
      </c>
      <c r="D7" s="55">
        <f t="shared" si="0"/>
        <v>498</v>
      </c>
      <c r="E7" s="271">
        <f t="shared" si="0"/>
        <v>594</v>
      </c>
      <c r="F7" s="269">
        <v>49</v>
      </c>
      <c r="G7" s="270">
        <v>63</v>
      </c>
      <c r="H7" s="55">
        <v>141</v>
      </c>
      <c r="I7" s="55">
        <v>186</v>
      </c>
      <c r="J7" s="271">
        <v>229</v>
      </c>
      <c r="K7" s="269">
        <v>177</v>
      </c>
      <c r="L7" s="270">
        <v>173</v>
      </c>
      <c r="M7" s="55">
        <v>245</v>
      </c>
      <c r="N7" s="55">
        <v>312</v>
      </c>
      <c r="O7" s="271">
        <v>365</v>
      </c>
      <c r="P7" s="56" t="s">
        <v>129</v>
      </c>
    </row>
    <row r="8" spans="1:16" s="51" customFormat="1" ht="19.5">
      <c r="A8" s="269">
        <f t="shared" si="1"/>
        <v>795</v>
      </c>
      <c r="B8" s="270">
        <f t="shared" si="1"/>
        <v>868</v>
      </c>
      <c r="C8" s="55">
        <f t="shared" si="0"/>
        <v>1134</v>
      </c>
      <c r="D8" s="55">
        <f t="shared" si="0"/>
        <v>1201</v>
      </c>
      <c r="E8" s="271">
        <f t="shared" si="0"/>
        <v>1247</v>
      </c>
      <c r="F8" s="269">
        <v>267</v>
      </c>
      <c r="G8" s="270">
        <v>422</v>
      </c>
      <c r="H8" s="55">
        <v>706</v>
      </c>
      <c r="I8" s="55">
        <v>683</v>
      </c>
      <c r="J8" s="271">
        <v>755</v>
      </c>
      <c r="K8" s="269">
        <v>528</v>
      </c>
      <c r="L8" s="270">
        <v>446</v>
      </c>
      <c r="M8" s="55">
        <v>428</v>
      </c>
      <c r="N8" s="55">
        <v>518</v>
      </c>
      <c r="O8" s="271">
        <v>492</v>
      </c>
      <c r="P8" s="56" t="s">
        <v>14</v>
      </c>
    </row>
    <row r="9" spans="1:16" s="51" customFormat="1" ht="19.5">
      <c r="A9" s="269">
        <f t="shared" si="1"/>
        <v>378</v>
      </c>
      <c r="B9" s="270">
        <f t="shared" si="1"/>
        <v>606</v>
      </c>
      <c r="C9" s="55">
        <f t="shared" si="0"/>
        <v>535</v>
      </c>
      <c r="D9" s="55">
        <f t="shared" si="0"/>
        <v>471</v>
      </c>
      <c r="E9" s="271">
        <f t="shared" si="0"/>
        <v>437</v>
      </c>
      <c r="F9" s="269">
        <v>141</v>
      </c>
      <c r="G9" s="270">
        <v>257</v>
      </c>
      <c r="H9" s="55">
        <v>310</v>
      </c>
      <c r="I9" s="55">
        <v>263</v>
      </c>
      <c r="J9" s="271">
        <v>248</v>
      </c>
      <c r="K9" s="269">
        <v>237</v>
      </c>
      <c r="L9" s="270">
        <v>349</v>
      </c>
      <c r="M9" s="55">
        <v>225</v>
      </c>
      <c r="N9" s="55">
        <v>208</v>
      </c>
      <c r="O9" s="271">
        <v>189</v>
      </c>
      <c r="P9" s="56" t="s">
        <v>15</v>
      </c>
    </row>
    <row r="10" spans="1:16" s="51" customFormat="1" ht="19.5">
      <c r="A10" s="269">
        <f t="shared" si="1"/>
        <v>116</v>
      </c>
      <c r="B10" s="270">
        <f t="shared" si="1"/>
        <v>133</v>
      </c>
      <c r="C10" s="55">
        <f t="shared" si="0"/>
        <v>175</v>
      </c>
      <c r="D10" s="55">
        <f t="shared" si="0"/>
        <v>252</v>
      </c>
      <c r="E10" s="271">
        <f t="shared" si="0"/>
        <v>250</v>
      </c>
      <c r="F10" s="269">
        <v>61</v>
      </c>
      <c r="G10" s="270">
        <v>55</v>
      </c>
      <c r="H10" s="55">
        <v>106</v>
      </c>
      <c r="I10" s="55">
        <v>155</v>
      </c>
      <c r="J10" s="271">
        <v>179</v>
      </c>
      <c r="K10" s="269">
        <v>55</v>
      </c>
      <c r="L10" s="270">
        <v>78</v>
      </c>
      <c r="M10" s="55">
        <v>69</v>
      </c>
      <c r="N10" s="55">
        <v>97</v>
      </c>
      <c r="O10" s="271">
        <v>71</v>
      </c>
      <c r="P10" s="56" t="s">
        <v>16</v>
      </c>
    </row>
    <row r="11" spans="1:16" s="51" customFormat="1" ht="19.5">
      <c r="A11" s="269">
        <f t="shared" si="1"/>
        <v>458</v>
      </c>
      <c r="B11" s="270">
        <f t="shared" si="1"/>
        <v>512</v>
      </c>
      <c r="C11" s="55">
        <f t="shared" si="0"/>
        <v>853</v>
      </c>
      <c r="D11" s="55">
        <f t="shared" si="0"/>
        <v>971</v>
      </c>
      <c r="E11" s="271">
        <f t="shared" si="0"/>
        <v>1198</v>
      </c>
      <c r="F11" s="269">
        <v>136</v>
      </c>
      <c r="G11" s="270">
        <v>155</v>
      </c>
      <c r="H11" s="55">
        <v>284</v>
      </c>
      <c r="I11" s="55">
        <v>373</v>
      </c>
      <c r="J11" s="271">
        <v>491</v>
      </c>
      <c r="K11" s="269">
        <v>322</v>
      </c>
      <c r="L11" s="270">
        <v>357</v>
      </c>
      <c r="M11" s="55">
        <v>569</v>
      </c>
      <c r="N11" s="55">
        <v>598</v>
      </c>
      <c r="O11" s="271">
        <v>707</v>
      </c>
      <c r="P11" s="56" t="s">
        <v>11</v>
      </c>
    </row>
    <row r="12" spans="1:16" s="51" customFormat="1" ht="19.5">
      <c r="A12" s="269">
        <f t="shared" si="1"/>
        <v>302</v>
      </c>
      <c r="B12" s="270">
        <f t="shared" si="1"/>
        <v>282</v>
      </c>
      <c r="C12" s="55">
        <f t="shared" si="0"/>
        <v>331</v>
      </c>
      <c r="D12" s="55">
        <f t="shared" si="0"/>
        <v>387</v>
      </c>
      <c r="E12" s="271">
        <f t="shared" si="0"/>
        <v>385</v>
      </c>
      <c r="F12" s="269">
        <v>132</v>
      </c>
      <c r="G12" s="270">
        <v>127</v>
      </c>
      <c r="H12" s="55">
        <v>179</v>
      </c>
      <c r="I12" s="55">
        <v>239</v>
      </c>
      <c r="J12" s="271">
        <v>236</v>
      </c>
      <c r="K12" s="269">
        <v>170</v>
      </c>
      <c r="L12" s="270">
        <v>155</v>
      </c>
      <c r="M12" s="55">
        <v>152</v>
      </c>
      <c r="N12" s="55">
        <v>148</v>
      </c>
      <c r="O12" s="271">
        <v>149</v>
      </c>
      <c r="P12" s="56" t="s">
        <v>13</v>
      </c>
    </row>
    <row r="13" spans="1:16" s="51" customFormat="1" ht="19.5">
      <c r="A13" s="269">
        <f t="shared" si="1"/>
        <v>239</v>
      </c>
      <c r="B13" s="270">
        <f t="shared" si="1"/>
        <v>292</v>
      </c>
      <c r="C13" s="55">
        <f t="shared" si="0"/>
        <v>298</v>
      </c>
      <c r="D13" s="55">
        <f t="shared" si="0"/>
        <v>304</v>
      </c>
      <c r="E13" s="271">
        <f t="shared" si="0"/>
        <v>289</v>
      </c>
      <c r="F13" s="269">
        <v>79</v>
      </c>
      <c r="G13" s="270">
        <v>111</v>
      </c>
      <c r="H13" s="55">
        <v>145</v>
      </c>
      <c r="I13" s="55">
        <v>135</v>
      </c>
      <c r="J13" s="271">
        <v>141</v>
      </c>
      <c r="K13" s="269">
        <v>160</v>
      </c>
      <c r="L13" s="270">
        <v>181</v>
      </c>
      <c r="M13" s="55">
        <v>153</v>
      </c>
      <c r="N13" s="55">
        <v>169</v>
      </c>
      <c r="O13" s="271">
        <v>148</v>
      </c>
      <c r="P13" s="56" t="s">
        <v>12</v>
      </c>
    </row>
    <row r="14" spans="1:16" s="51" customFormat="1" ht="19.5">
      <c r="A14" s="269">
        <f t="shared" si="1"/>
        <v>780</v>
      </c>
      <c r="B14" s="270">
        <f t="shared" si="1"/>
        <v>798</v>
      </c>
      <c r="C14" s="55">
        <f t="shared" si="0"/>
        <v>896</v>
      </c>
      <c r="D14" s="55">
        <f t="shared" si="0"/>
        <v>1028</v>
      </c>
      <c r="E14" s="271">
        <f t="shared" si="0"/>
        <v>1158</v>
      </c>
      <c r="F14" s="269">
        <v>298</v>
      </c>
      <c r="G14" s="270">
        <v>269</v>
      </c>
      <c r="H14" s="55">
        <v>391</v>
      </c>
      <c r="I14" s="55">
        <v>446</v>
      </c>
      <c r="J14" s="271">
        <v>562</v>
      </c>
      <c r="K14" s="269">
        <v>482</v>
      </c>
      <c r="L14" s="270">
        <v>529</v>
      </c>
      <c r="M14" s="55">
        <v>505</v>
      </c>
      <c r="N14" s="55">
        <v>582</v>
      </c>
      <c r="O14" s="271">
        <v>596</v>
      </c>
      <c r="P14" s="56" t="s">
        <v>9</v>
      </c>
    </row>
    <row r="15" spans="1:16" s="51" customFormat="1" ht="19.5">
      <c r="A15" s="269">
        <f t="shared" si="1"/>
        <v>276</v>
      </c>
      <c r="B15" s="270">
        <f t="shared" si="1"/>
        <v>448</v>
      </c>
      <c r="C15" s="55">
        <f t="shared" si="0"/>
        <v>349</v>
      </c>
      <c r="D15" s="55">
        <f t="shared" si="0"/>
        <v>446</v>
      </c>
      <c r="E15" s="271">
        <f t="shared" si="0"/>
        <v>453</v>
      </c>
      <c r="F15" s="269">
        <v>131</v>
      </c>
      <c r="G15" s="270">
        <v>123</v>
      </c>
      <c r="H15" s="55">
        <v>189</v>
      </c>
      <c r="I15" s="55">
        <v>284</v>
      </c>
      <c r="J15" s="271">
        <v>286</v>
      </c>
      <c r="K15" s="269">
        <v>145</v>
      </c>
      <c r="L15" s="270">
        <v>325</v>
      </c>
      <c r="M15" s="55">
        <v>160</v>
      </c>
      <c r="N15" s="55">
        <v>162</v>
      </c>
      <c r="O15" s="271">
        <v>167</v>
      </c>
      <c r="P15" s="56" t="s">
        <v>10</v>
      </c>
    </row>
    <row r="16" spans="1:16" s="51" customFormat="1" ht="19.5">
      <c r="A16" s="269">
        <f t="shared" si="1"/>
        <v>114</v>
      </c>
      <c r="B16" s="270">
        <f t="shared" si="1"/>
        <v>70</v>
      </c>
      <c r="C16" s="55">
        <f t="shared" si="0"/>
        <v>180</v>
      </c>
      <c r="D16" s="55">
        <f t="shared" si="0"/>
        <v>272</v>
      </c>
      <c r="E16" s="271">
        <f t="shared" si="0"/>
        <v>221</v>
      </c>
      <c r="F16" s="269">
        <v>40</v>
      </c>
      <c r="G16" s="270">
        <v>23</v>
      </c>
      <c r="H16" s="55">
        <v>74</v>
      </c>
      <c r="I16" s="55">
        <v>105</v>
      </c>
      <c r="J16" s="271">
        <v>103</v>
      </c>
      <c r="K16" s="269">
        <v>74</v>
      </c>
      <c r="L16" s="270">
        <v>47</v>
      </c>
      <c r="M16" s="55">
        <v>106</v>
      </c>
      <c r="N16" s="55">
        <v>167</v>
      </c>
      <c r="O16" s="271">
        <v>118</v>
      </c>
      <c r="P16" s="56" t="s">
        <v>6</v>
      </c>
    </row>
    <row r="17" spans="1:16" s="51" customFormat="1" ht="19.5">
      <c r="A17" s="269">
        <f t="shared" si="1"/>
        <v>236</v>
      </c>
      <c r="B17" s="270">
        <f t="shared" si="1"/>
        <v>260</v>
      </c>
      <c r="C17" s="55">
        <f t="shared" si="0"/>
        <v>248</v>
      </c>
      <c r="D17" s="55">
        <f t="shared" si="0"/>
        <v>315</v>
      </c>
      <c r="E17" s="271">
        <f t="shared" si="0"/>
        <v>534</v>
      </c>
      <c r="F17" s="269">
        <v>70</v>
      </c>
      <c r="G17" s="270">
        <v>78</v>
      </c>
      <c r="H17" s="55">
        <v>113</v>
      </c>
      <c r="I17" s="55">
        <v>139</v>
      </c>
      <c r="J17" s="271">
        <v>217</v>
      </c>
      <c r="K17" s="269">
        <v>166</v>
      </c>
      <c r="L17" s="270">
        <v>182</v>
      </c>
      <c r="M17" s="55">
        <v>135</v>
      </c>
      <c r="N17" s="55">
        <v>176</v>
      </c>
      <c r="O17" s="271">
        <v>317</v>
      </c>
      <c r="P17" s="56" t="s">
        <v>8</v>
      </c>
    </row>
    <row r="18" spans="1:16" s="51" customFormat="1" ht="19.5">
      <c r="A18" s="269">
        <f t="shared" si="1"/>
        <v>188</v>
      </c>
      <c r="B18" s="270">
        <f t="shared" si="1"/>
        <v>173</v>
      </c>
      <c r="C18" s="55">
        <f t="shared" si="0"/>
        <v>217</v>
      </c>
      <c r="D18" s="55">
        <f t="shared" si="0"/>
        <v>292</v>
      </c>
      <c r="E18" s="271">
        <f t="shared" si="0"/>
        <v>295</v>
      </c>
      <c r="F18" s="269">
        <v>75</v>
      </c>
      <c r="G18" s="270">
        <v>80</v>
      </c>
      <c r="H18" s="55">
        <v>114</v>
      </c>
      <c r="I18" s="55">
        <v>147</v>
      </c>
      <c r="J18" s="271">
        <v>157</v>
      </c>
      <c r="K18" s="269">
        <v>113</v>
      </c>
      <c r="L18" s="270">
        <v>93</v>
      </c>
      <c r="M18" s="55">
        <v>103</v>
      </c>
      <c r="N18" s="55">
        <v>145</v>
      </c>
      <c r="O18" s="271">
        <v>138</v>
      </c>
      <c r="P18" s="56" t="s">
        <v>7</v>
      </c>
    </row>
    <row r="19" spans="1:16" s="51" customFormat="1" ht="20.25" thickBot="1">
      <c r="A19" s="272">
        <f aca="true" t="shared" si="2" ref="A19:O19">SUM(A5:A18)</f>
        <v>5840</v>
      </c>
      <c r="B19" s="273">
        <f t="shared" si="2"/>
        <v>6524</v>
      </c>
      <c r="C19" s="274">
        <f t="shared" si="2"/>
        <v>7723</v>
      </c>
      <c r="D19" s="274">
        <f t="shared" si="2"/>
        <v>8637</v>
      </c>
      <c r="E19" s="275">
        <f t="shared" si="2"/>
        <v>9695</v>
      </c>
      <c r="F19" s="272">
        <f t="shared" si="2"/>
        <v>2179</v>
      </c>
      <c r="G19" s="273">
        <f t="shared" si="2"/>
        <v>2521</v>
      </c>
      <c r="H19" s="274">
        <f t="shared" si="2"/>
        <v>3806</v>
      </c>
      <c r="I19" s="274">
        <f t="shared" si="2"/>
        <v>4287</v>
      </c>
      <c r="J19" s="275">
        <f t="shared" si="2"/>
        <v>5077</v>
      </c>
      <c r="K19" s="272">
        <f t="shared" si="2"/>
        <v>3661</v>
      </c>
      <c r="L19" s="273">
        <f t="shared" si="2"/>
        <v>4003</v>
      </c>
      <c r="M19" s="274">
        <f t="shared" si="2"/>
        <v>3917</v>
      </c>
      <c r="N19" s="274">
        <f t="shared" si="2"/>
        <v>4350</v>
      </c>
      <c r="O19" s="275">
        <f t="shared" si="2"/>
        <v>4618</v>
      </c>
      <c r="P19" s="57" t="s">
        <v>154</v>
      </c>
    </row>
    <row r="20" s="51" customFormat="1" ht="19.5"/>
    <row r="21" spans="1:16" s="51" customFormat="1" ht="19.5">
      <c r="A21" s="511" t="s">
        <v>259</v>
      </c>
      <c r="B21" s="511"/>
      <c r="C21" s="511"/>
      <c r="D21" s="511"/>
      <c r="E21" s="511"/>
      <c r="F21" s="511"/>
      <c r="G21" s="511"/>
      <c r="H21" s="511"/>
      <c r="I21" s="511"/>
      <c r="J21" s="511"/>
      <c r="K21" s="511"/>
      <c r="L21" s="511"/>
      <c r="M21" s="511"/>
      <c r="N21" s="511"/>
      <c r="O21" s="511"/>
      <c r="P21" s="511"/>
    </row>
    <row r="22" spans="1:4" s="51" customFormat="1" ht="20.25" thickBot="1">
      <c r="A22" s="512" t="s">
        <v>155</v>
      </c>
      <c r="B22" s="512"/>
      <c r="C22" s="117"/>
      <c r="D22" s="58"/>
    </row>
    <row r="23" spans="1:16" s="51" customFormat="1" ht="20.25" thickBot="1">
      <c r="A23" s="504" t="s">
        <v>156</v>
      </c>
      <c r="B23" s="505"/>
      <c r="C23" s="505"/>
      <c r="D23" s="505"/>
      <c r="E23" s="506"/>
      <c r="F23" s="504" t="s">
        <v>157</v>
      </c>
      <c r="G23" s="505"/>
      <c r="H23" s="505"/>
      <c r="I23" s="505"/>
      <c r="J23" s="506"/>
      <c r="K23" s="504" t="s">
        <v>158</v>
      </c>
      <c r="L23" s="505"/>
      <c r="M23" s="505"/>
      <c r="N23" s="505"/>
      <c r="O23" s="506"/>
      <c r="P23" s="507" t="s">
        <v>152</v>
      </c>
    </row>
    <row r="24" spans="1:16" s="51" customFormat="1" ht="20.25" thickBot="1">
      <c r="A24" s="108" t="s">
        <v>226</v>
      </c>
      <c r="B24" s="105" t="s">
        <v>195</v>
      </c>
      <c r="C24" s="105" t="s">
        <v>170</v>
      </c>
      <c r="D24" s="105" t="s">
        <v>147</v>
      </c>
      <c r="E24" s="106" t="s">
        <v>133</v>
      </c>
      <c r="F24" s="109" t="s">
        <v>226</v>
      </c>
      <c r="G24" s="52" t="s">
        <v>195</v>
      </c>
      <c r="H24" s="52" t="s">
        <v>170</v>
      </c>
      <c r="I24" s="52" t="s">
        <v>147</v>
      </c>
      <c r="J24" s="40" t="s">
        <v>133</v>
      </c>
      <c r="K24" s="109" t="s">
        <v>226</v>
      </c>
      <c r="L24" s="52" t="s">
        <v>195</v>
      </c>
      <c r="M24" s="52" t="s">
        <v>170</v>
      </c>
      <c r="N24" s="52" t="s">
        <v>147</v>
      </c>
      <c r="O24" s="40" t="s">
        <v>133</v>
      </c>
      <c r="P24" s="508"/>
    </row>
    <row r="25" spans="1:16" s="51" customFormat="1" ht="19.5">
      <c r="A25" s="252">
        <f aca="true" t="shared" si="3" ref="A25:E38">F25+K25</f>
        <v>680.51</v>
      </c>
      <c r="B25" s="253">
        <f t="shared" si="3"/>
        <v>808.4</v>
      </c>
      <c r="C25" s="253">
        <f t="shared" si="3"/>
        <v>1025.2</v>
      </c>
      <c r="D25" s="253">
        <f t="shared" si="3"/>
        <v>999.92</v>
      </c>
      <c r="E25" s="254">
        <f t="shared" si="3"/>
        <v>1057.77</v>
      </c>
      <c r="F25" s="252">
        <v>223.21999999999997</v>
      </c>
      <c r="G25" s="59">
        <v>320.33</v>
      </c>
      <c r="H25" s="59">
        <v>558.9</v>
      </c>
      <c r="I25" s="59">
        <v>518.31</v>
      </c>
      <c r="J25" s="255">
        <v>665.32</v>
      </c>
      <c r="K25" s="256">
        <v>457.29</v>
      </c>
      <c r="L25" s="59">
        <v>488.07</v>
      </c>
      <c r="M25" s="59">
        <v>466.3</v>
      </c>
      <c r="N25" s="59">
        <v>481.61</v>
      </c>
      <c r="O25" s="255">
        <v>392.45</v>
      </c>
      <c r="P25" s="54" t="s">
        <v>153</v>
      </c>
    </row>
    <row r="26" spans="1:16" s="51" customFormat="1" ht="19.5">
      <c r="A26" s="257">
        <f t="shared" si="3"/>
        <v>664.77</v>
      </c>
      <c r="B26" s="60">
        <f t="shared" si="3"/>
        <v>632.06</v>
      </c>
      <c r="C26" s="60">
        <f t="shared" si="3"/>
        <v>761.5999999999999</v>
      </c>
      <c r="D26" s="60">
        <f t="shared" si="3"/>
        <v>902.6099999999999</v>
      </c>
      <c r="E26" s="258">
        <f t="shared" si="3"/>
        <v>1269.15</v>
      </c>
      <c r="F26" s="257">
        <v>206.07</v>
      </c>
      <c r="G26" s="60">
        <v>266.2</v>
      </c>
      <c r="H26" s="60">
        <v>478.78</v>
      </c>
      <c r="I26" s="60">
        <v>590.55</v>
      </c>
      <c r="J26" s="258">
        <v>899.95</v>
      </c>
      <c r="K26" s="257">
        <v>458.7</v>
      </c>
      <c r="L26" s="60">
        <v>365.86</v>
      </c>
      <c r="M26" s="60">
        <v>282.82</v>
      </c>
      <c r="N26" s="60">
        <v>312.06</v>
      </c>
      <c r="O26" s="258">
        <v>369.2</v>
      </c>
      <c r="P26" s="56" t="s">
        <v>131</v>
      </c>
    </row>
    <row r="27" spans="1:16" s="51" customFormat="1" ht="19.5">
      <c r="A27" s="257">
        <f t="shared" si="3"/>
        <v>98.88999999999999</v>
      </c>
      <c r="B27" s="60">
        <f t="shared" si="3"/>
        <v>85.34</v>
      </c>
      <c r="C27" s="60">
        <f t="shared" si="3"/>
        <v>142.56</v>
      </c>
      <c r="D27" s="60">
        <f t="shared" si="3"/>
        <v>174.73000000000002</v>
      </c>
      <c r="E27" s="258">
        <f t="shared" si="3"/>
        <v>257.2</v>
      </c>
      <c r="F27" s="257">
        <v>29.71</v>
      </c>
      <c r="G27" s="60">
        <v>38</v>
      </c>
      <c r="H27" s="60">
        <v>65.07</v>
      </c>
      <c r="I27" s="60">
        <v>84.9</v>
      </c>
      <c r="J27" s="258">
        <v>109.53</v>
      </c>
      <c r="K27" s="257">
        <v>69.17999999999999</v>
      </c>
      <c r="L27" s="60">
        <v>47.34</v>
      </c>
      <c r="M27" s="60">
        <v>77.49</v>
      </c>
      <c r="N27" s="60">
        <v>89.83</v>
      </c>
      <c r="O27" s="258">
        <v>147.67</v>
      </c>
      <c r="P27" s="56" t="s">
        <v>129</v>
      </c>
    </row>
    <row r="28" spans="1:16" s="51" customFormat="1" ht="19.5">
      <c r="A28" s="257">
        <f t="shared" si="3"/>
        <v>753.84</v>
      </c>
      <c r="B28" s="60">
        <f t="shared" si="3"/>
        <v>704.0699999999999</v>
      </c>
      <c r="C28" s="60">
        <f t="shared" si="3"/>
        <v>1226.23</v>
      </c>
      <c r="D28" s="60">
        <f t="shared" si="3"/>
        <v>1552.04</v>
      </c>
      <c r="E28" s="258">
        <f t="shared" si="3"/>
        <v>1514.22</v>
      </c>
      <c r="F28" s="257">
        <v>203.60999999999999</v>
      </c>
      <c r="G28" s="60">
        <v>312.39</v>
      </c>
      <c r="H28" s="60">
        <v>662.74</v>
      </c>
      <c r="I28" s="60">
        <v>639.85</v>
      </c>
      <c r="J28" s="258">
        <v>760.98</v>
      </c>
      <c r="K28" s="257">
        <v>550.23</v>
      </c>
      <c r="L28" s="60">
        <v>391.68</v>
      </c>
      <c r="M28" s="60">
        <v>563.49</v>
      </c>
      <c r="N28" s="60">
        <v>912.19</v>
      </c>
      <c r="O28" s="258">
        <v>753.24</v>
      </c>
      <c r="P28" s="56" t="s">
        <v>14</v>
      </c>
    </row>
    <row r="29" spans="1:16" s="51" customFormat="1" ht="19.5">
      <c r="A29" s="257">
        <f t="shared" si="3"/>
        <v>111.74</v>
      </c>
      <c r="B29" s="60">
        <f t="shared" si="3"/>
        <v>232.89999999999998</v>
      </c>
      <c r="C29" s="60">
        <f t="shared" si="3"/>
        <v>285.83000000000004</v>
      </c>
      <c r="D29" s="60">
        <f t="shared" si="3"/>
        <v>238.95000000000002</v>
      </c>
      <c r="E29" s="258">
        <f t="shared" si="3"/>
        <v>381.52</v>
      </c>
      <c r="F29" s="257">
        <v>43.33</v>
      </c>
      <c r="G29" s="60">
        <v>96.23</v>
      </c>
      <c r="H29" s="60">
        <v>148.43</v>
      </c>
      <c r="I29" s="60">
        <v>107.15</v>
      </c>
      <c r="J29" s="258">
        <v>232.36</v>
      </c>
      <c r="K29" s="257">
        <v>68.41</v>
      </c>
      <c r="L29" s="60">
        <v>136.67</v>
      </c>
      <c r="M29" s="60">
        <v>137.4</v>
      </c>
      <c r="N29" s="60">
        <v>131.8</v>
      </c>
      <c r="O29" s="258">
        <v>149.16</v>
      </c>
      <c r="P29" s="56" t="s">
        <v>15</v>
      </c>
    </row>
    <row r="30" spans="1:16" s="51" customFormat="1" ht="19.5">
      <c r="A30" s="257">
        <f t="shared" si="3"/>
        <v>69.41</v>
      </c>
      <c r="B30" s="60">
        <f t="shared" si="3"/>
        <v>75.64</v>
      </c>
      <c r="C30" s="60">
        <f t="shared" si="3"/>
        <v>124.27000000000001</v>
      </c>
      <c r="D30" s="60">
        <f t="shared" si="3"/>
        <v>162.35</v>
      </c>
      <c r="E30" s="258">
        <f t="shared" si="3"/>
        <v>171.12</v>
      </c>
      <c r="F30" s="257">
        <v>24.57</v>
      </c>
      <c r="G30" s="60">
        <v>28.09</v>
      </c>
      <c r="H30" s="60">
        <v>70.78</v>
      </c>
      <c r="I30" s="60">
        <v>99.07</v>
      </c>
      <c r="J30" s="258">
        <v>117.61</v>
      </c>
      <c r="K30" s="257">
        <v>44.84</v>
      </c>
      <c r="L30" s="60">
        <v>47.55</v>
      </c>
      <c r="M30" s="60">
        <v>53.49</v>
      </c>
      <c r="N30" s="60">
        <v>63.28</v>
      </c>
      <c r="O30" s="258">
        <v>53.51</v>
      </c>
      <c r="P30" s="56" t="s">
        <v>16</v>
      </c>
    </row>
    <row r="31" spans="1:16" s="51" customFormat="1" ht="19.5">
      <c r="A31" s="257">
        <f t="shared" si="3"/>
        <v>179.82</v>
      </c>
      <c r="B31" s="60">
        <f t="shared" si="3"/>
        <v>241.69</v>
      </c>
      <c r="C31" s="60">
        <f t="shared" si="3"/>
        <v>338.64</v>
      </c>
      <c r="D31" s="60">
        <f t="shared" si="3"/>
        <v>394.05</v>
      </c>
      <c r="E31" s="258">
        <f t="shared" si="3"/>
        <v>650.917</v>
      </c>
      <c r="F31" s="257">
        <v>62.57</v>
      </c>
      <c r="G31" s="60">
        <v>114.93</v>
      </c>
      <c r="H31" s="60">
        <v>173.23</v>
      </c>
      <c r="I31" s="60">
        <v>220.31</v>
      </c>
      <c r="J31" s="258">
        <v>354.82</v>
      </c>
      <c r="K31" s="257">
        <v>117.24999999999999</v>
      </c>
      <c r="L31" s="60">
        <v>126.76</v>
      </c>
      <c r="M31" s="60">
        <v>165.41</v>
      </c>
      <c r="N31" s="60">
        <v>173.74</v>
      </c>
      <c r="O31" s="258">
        <v>296.09700000000004</v>
      </c>
      <c r="P31" s="56" t="s">
        <v>11</v>
      </c>
    </row>
    <row r="32" spans="1:16" s="51" customFormat="1" ht="19.5">
      <c r="A32" s="257">
        <f t="shared" si="3"/>
        <v>114.70000000000002</v>
      </c>
      <c r="B32" s="60">
        <f t="shared" si="3"/>
        <v>126.97999999999999</v>
      </c>
      <c r="C32" s="60">
        <f t="shared" si="3"/>
        <v>181.01</v>
      </c>
      <c r="D32" s="60">
        <f t="shared" si="3"/>
        <v>353.88</v>
      </c>
      <c r="E32" s="258">
        <f t="shared" si="3"/>
        <v>468.38</v>
      </c>
      <c r="F32" s="257">
        <v>39.98</v>
      </c>
      <c r="G32" s="60">
        <v>71.33</v>
      </c>
      <c r="H32" s="60">
        <v>126.6</v>
      </c>
      <c r="I32" s="60">
        <v>258.77</v>
      </c>
      <c r="J32" s="258">
        <v>336.06</v>
      </c>
      <c r="K32" s="257">
        <v>74.72000000000001</v>
      </c>
      <c r="L32" s="60">
        <v>55.65</v>
      </c>
      <c r="M32" s="60">
        <v>54.41</v>
      </c>
      <c r="N32" s="60">
        <v>95.11</v>
      </c>
      <c r="O32" s="258">
        <v>132.32</v>
      </c>
      <c r="P32" s="56" t="s">
        <v>13</v>
      </c>
    </row>
    <row r="33" spans="1:16" s="51" customFormat="1" ht="19.5">
      <c r="A33" s="257">
        <f t="shared" si="3"/>
        <v>233.97</v>
      </c>
      <c r="B33" s="60">
        <f t="shared" si="3"/>
        <v>233.41000000000003</v>
      </c>
      <c r="C33" s="60">
        <f t="shared" si="3"/>
        <v>247.61</v>
      </c>
      <c r="D33" s="60">
        <f t="shared" si="3"/>
        <v>185.99</v>
      </c>
      <c r="E33" s="258">
        <f t="shared" si="3"/>
        <v>261.12</v>
      </c>
      <c r="F33" s="257">
        <v>96.78999999999999</v>
      </c>
      <c r="G33" s="60">
        <v>101.26</v>
      </c>
      <c r="H33" s="60">
        <v>129.55</v>
      </c>
      <c r="I33" s="60">
        <v>97.09</v>
      </c>
      <c r="J33" s="258">
        <v>172.13</v>
      </c>
      <c r="K33" s="257">
        <v>137.18</v>
      </c>
      <c r="L33" s="60">
        <v>132.15</v>
      </c>
      <c r="M33" s="60">
        <v>118.06</v>
      </c>
      <c r="N33" s="60">
        <v>88.9</v>
      </c>
      <c r="O33" s="258">
        <v>88.99</v>
      </c>
      <c r="P33" s="56" t="s">
        <v>12</v>
      </c>
    </row>
    <row r="34" spans="1:16" s="51" customFormat="1" ht="19.5">
      <c r="A34" s="257">
        <f t="shared" si="3"/>
        <v>292.81</v>
      </c>
      <c r="B34" s="60">
        <f t="shared" si="3"/>
        <v>320.29999999999995</v>
      </c>
      <c r="C34" s="60">
        <f t="shared" si="3"/>
        <v>439.79999999999995</v>
      </c>
      <c r="D34" s="60">
        <f t="shared" si="3"/>
        <v>552.62</v>
      </c>
      <c r="E34" s="258">
        <f t="shared" si="3"/>
        <v>752.3199999999999</v>
      </c>
      <c r="F34" s="257">
        <v>116.32</v>
      </c>
      <c r="G34" s="60">
        <v>141.95</v>
      </c>
      <c r="H34" s="60">
        <v>185.6</v>
      </c>
      <c r="I34" s="60">
        <v>321.28</v>
      </c>
      <c r="J34" s="258">
        <v>420.7</v>
      </c>
      <c r="K34" s="257">
        <v>176.49</v>
      </c>
      <c r="L34" s="60">
        <v>178.35</v>
      </c>
      <c r="M34" s="60">
        <v>254.2</v>
      </c>
      <c r="N34" s="60">
        <v>231.34</v>
      </c>
      <c r="O34" s="258">
        <v>331.62</v>
      </c>
      <c r="P34" s="56" t="s">
        <v>9</v>
      </c>
    </row>
    <row r="35" spans="1:16" s="51" customFormat="1" ht="19.5">
      <c r="A35" s="257">
        <f t="shared" si="3"/>
        <v>209.50000000000003</v>
      </c>
      <c r="B35" s="60">
        <f t="shared" si="3"/>
        <v>205.07999999999998</v>
      </c>
      <c r="C35" s="60">
        <f t="shared" si="3"/>
        <v>203.49</v>
      </c>
      <c r="D35" s="60">
        <f t="shared" si="3"/>
        <v>427.6</v>
      </c>
      <c r="E35" s="258">
        <f t="shared" si="3"/>
        <v>350.01</v>
      </c>
      <c r="F35" s="257">
        <v>54.70000000000001</v>
      </c>
      <c r="G35" s="60">
        <v>80.55</v>
      </c>
      <c r="H35" s="60">
        <v>88.25</v>
      </c>
      <c r="I35" s="60">
        <v>170.8</v>
      </c>
      <c r="J35" s="258">
        <v>143.09</v>
      </c>
      <c r="K35" s="257">
        <v>154.8</v>
      </c>
      <c r="L35" s="60">
        <v>124.53</v>
      </c>
      <c r="M35" s="60">
        <v>115.24</v>
      </c>
      <c r="N35" s="60">
        <v>256.8</v>
      </c>
      <c r="O35" s="258">
        <v>206.92</v>
      </c>
      <c r="P35" s="56" t="s">
        <v>10</v>
      </c>
    </row>
    <row r="36" spans="1:16" s="51" customFormat="1" ht="19.5">
      <c r="A36" s="257">
        <f t="shared" si="3"/>
        <v>14.82</v>
      </c>
      <c r="B36" s="60">
        <f t="shared" si="3"/>
        <v>19.232</v>
      </c>
      <c r="C36" s="60">
        <f t="shared" si="3"/>
        <v>63.85</v>
      </c>
      <c r="D36" s="60">
        <f t="shared" si="3"/>
        <v>68.8</v>
      </c>
      <c r="E36" s="258">
        <f t="shared" si="3"/>
        <v>72.66</v>
      </c>
      <c r="F36" s="257">
        <v>6.52</v>
      </c>
      <c r="G36" s="60">
        <v>11.75</v>
      </c>
      <c r="H36" s="60">
        <v>50.68</v>
      </c>
      <c r="I36" s="60">
        <v>42.22</v>
      </c>
      <c r="J36" s="258">
        <v>56.7</v>
      </c>
      <c r="K36" s="257">
        <v>8.3</v>
      </c>
      <c r="L36" s="60">
        <v>7.482</v>
      </c>
      <c r="M36" s="60">
        <v>13.17</v>
      </c>
      <c r="N36" s="60">
        <v>26.58</v>
      </c>
      <c r="O36" s="258">
        <v>15.96</v>
      </c>
      <c r="P36" s="56" t="s">
        <v>6</v>
      </c>
    </row>
    <row r="37" spans="1:16" s="51" customFormat="1" ht="19.5">
      <c r="A37" s="257">
        <f t="shared" si="3"/>
        <v>136.51</v>
      </c>
      <c r="B37" s="60">
        <f t="shared" si="3"/>
        <v>78.21000000000001</v>
      </c>
      <c r="C37" s="60">
        <f t="shared" si="3"/>
        <v>82.34</v>
      </c>
      <c r="D37" s="60">
        <f t="shared" si="3"/>
        <v>146.09</v>
      </c>
      <c r="E37" s="258">
        <f t="shared" si="3"/>
        <v>180.9</v>
      </c>
      <c r="F37" s="257">
        <v>57.17000000000001</v>
      </c>
      <c r="G37" s="60">
        <v>37.37</v>
      </c>
      <c r="H37" s="60">
        <v>48.78</v>
      </c>
      <c r="I37" s="60">
        <v>89.58</v>
      </c>
      <c r="J37" s="258">
        <v>119.45</v>
      </c>
      <c r="K37" s="257">
        <v>79.33999999999999</v>
      </c>
      <c r="L37" s="60">
        <v>40.84</v>
      </c>
      <c r="M37" s="60">
        <v>33.56</v>
      </c>
      <c r="N37" s="60">
        <v>56.51</v>
      </c>
      <c r="O37" s="258">
        <v>61.45</v>
      </c>
      <c r="P37" s="56" t="s">
        <v>8</v>
      </c>
    </row>
    <row r="38" spans="1:16" s="51" customFormat="1" ht="19.5">
      <c r="A38" s="257">
        <f t="shared" si="3"/>
        <v>28.019999999999996</v>
      </c>
      <c r="B38" s="60">
        <f t="shared" si="3"/>
        <v>36.76</v>
      </c>
      <c r="C38" s="60">
        <f t="shared" si="3"/>
        <v>34.260000000000005</v>
      </c>
      <c r="D38" s="60">
        <f t="shared" si="3"/>
        <v>54.24</v>
      </c>
      <c r="E38" s="258">
        <f t="shared" si="3"/>
        <v>63.589999999999996</v>
      </c>
      <c r="F38" s="257">
        <v>16.759999999999998</v>
      </c>
      <c r="G38" s="60">
        <v>22.27</v>
      </c>
      <c r="H38" s="60">
        <v>20.44</v>
      </c>
      <c r="I38" s="60">
        <v>34.95</v>
      </c>
      <c r="J38" s="258">
        <v>47.37</v>
      </c>
      <c r="K38" s="257">
        <v>11.259999999999998</v>
      </c>
      <c r="L38" s="60">
        <v>14.49</v>
      </c>
      <c r="M38" s="60">
        <v>13.82</v>
      </c>
      <c r="N38" s="60">
        <v>19.29</v>
      </c>
      <c r="O38" s="258">
        <v>16.22</v>
      </c>
      <c r="P38" s="56" t="s">
        <v>7</v>
      </c>
    </row>
    <row r="39" spans="1:16" s="51" customFormat="1" ht="20.25" thickBot="1">
      <c r="A39" s="259">
        <f>SUM(A25:A38)</f>
        <v>3589.31</v>
      </c>
      <c r="B39" s="260">
        <f>SUM(B25:B38)</f>
        <v>3800.072</v>
      </c>
      <c r="C39" s="260">
        <f aca="true" t="shared" si="4" ref="C39:O39">SUM(C25:C38)</f>
        <v>5156.6900000000005</v>
      </c>
      <c r="D39" s="260">
        <f t="shared" si="4"/>
        <v>6213.87</v>
      </c>
      <c r="E39" s="261">
        <f t="shared" si="4"/>
        <v>7450.877</v>
      </c>
      <c r="F39" s="259">
        <f>SUM(F25:F38)</f>
        <v>1181.3200000000002</v>
      </c>
      <c r="G39" s="260">
        <f t="shared" si="4"/>
        <v>1642.6499999999996</v>
      </c>
      <c r="H39" s="260">
        <f t="shared" si="4"/>
        <v>2807.83</v>
      </c>
      <c r="I39" s="260">
        <f t="shared" si="4"/>
        <v>3274.8300000000004</v>
      </c>
      <c r="J39" s="261">
        <f t="shared" si="4"/>
        <v>4436.07</v>
      </c>
      <c r="K39" s="259">
        <f t="shared" si="4"/>
        <v>2407.9900000000007</v>
      </c>
      <c r="L39" s="260">
        <f t="shared" si="4"/>
        <v>2157.422</v>
      </c>
      <c r="M39" s="260">
        <f t="shared" si="4"/>
        <v>2348.86</v>
      </c>
      <c r="N39" s="260">
        <f t="shared" si="4"/>
        <v>2939.040000000001</v>
      </c>
      <c r="O39" s="261">
        <f t="shared" si="4"/>
        <v>3014.807</v>
      </c>
      <c r="P39" s="57" t="s">
        <v>154</v>
      </c>
    </row>
    <row r="40" spans="1:16" ht="19.5">
      <c r="A40" s="306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</row>
    <row r="41" spans="1:16" ht="19.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</row>
    <row r="42" spans="1:16" ht="24">
      <c r="A42" s="307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</row>
    <row r="43" spans="1:16" ht="19.5">
      <c r="A43" s="308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</row>
    <row r="44" spans="1:16" ht="19.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</row>
  </sheetData>
  <sheetProtection/>
  <mergeCells count="12">
    <mergeCell ref="K3:O3"/>
    <mergeCell ref="P3:P4"/>
    <mergeCell ref="K23:O23"/>
    <mergeCell ref="P23:P24"/>
    <mergeCell ref="A23:E23"/>
    <mergeCell ref="F23:J23"/>
    <mergeCell ref="A1:P1"/>
    <mergeCell ref="A2:P2"/>
    <mergeCell ref="A21:P21"/>
    <mergeCell ref="A22:B22"/>
    <mergeCell ref="A3:E3"/>
    <mergeCell ref="F3:J3"/>
  </mergeCells>
  <printOptions horizontalCentered="1"/>
  <pageMargins left="0.15748031496062992" right="0.07874015748031496" top="0.1968503937007874" bottom="0.1968503937007874" header="0.15748031496062992" footer="0.15748031496062992"/>
  <pageSetup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85" zoomScaleNormal="85" zoomScalePageLayoutView="0" workbookViewId="0" topLeftCell="A7">
      <selection activeCell="L27" sqref="L27"/>
    </sheetView>
  </sheetViews>
  <sheetFormatPr defaultColWidth="9.140625" defaultRowHeight="12.75"/>
  <cols>
    <col min="1" max="1" width="6.57421875" style="16" bestFit="1" customWidth="1"/>
    <col min="2" max="3" width="6.57421875" style="16" customWidth="1"/>
    <col min="4" max="7" width="9.140625" style="16" customWidth="1"/>
    <col min="8" max="8" width="6.57421875" style="16" bestFit="1" customWidth="1"/>
    <col min="9" max="14" width="7.57421875" style="16" customWidth="1"/>
    <col min="15" max="15" width="14.421875" style="16" bestFit="1" customWidth="1"/>
    <col min="16" max="16384" width="9.140625" style="16" customWidth="1"/>
  </cols>
  <sheetData>
    <row r="1" spans="1:15" ht="39" customHeight="1" thickBot="1">
      <c r="A1" s="513" t="s">
        <v>270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</row>
    <row r="2" spans="1:15" ht="27.75" customHeight="1" thickBot="1">
      <c r="A2" s="516" t="s">
        <v>186</v>
      </c>
      <c r="B2" s="517"/>
      <c r="C2" s="517"/>
      <c r="D2" s="517"/>
      <c r="E2" s="517"/>
      <c r="F2" s="517"/>
      <c r="G2" s="518"/>
      <c r="H2" s="514" t="s">
        <v>80</v>
      </c>
      <c r="I2" s="514"/>
      <c r="J2" s="514"/>
      <c r="K2" s="514"/>
      <c r="L2" s="514"/>
      <c r="M2" s="514"/>
      <c r="N2" s="515"/>
      <c r="O2" s="523" t="s">
        <v>187</v>
      </c>
    </row>
    <row r="3" spans="1:15" ht="27.75" customHeight="1">
      <c r="A3" s="519" t="s">
        <v>2</v>
      </c>
      <c r="B3" s="521" t="s">
        <v>81</v>
      </c>
      <c r="C3" s="521"/>
      <c r="D3" s="521"/>
      <c r="E3" s="521"/>
      <c r="F3" s="521"/>
      <c r="G3" s="522"/>
      <c r="H3" s="519" t="s">
        <v>2</v>
      </c>
      <c r="I3" s="521" t="s">
        <v>81</v>
      </c>
      <c r="J3" s="521"/>
      <c r="K3" s="521"/>
      <c r="L3" s="521"/>
      <c r="M3" s="521"/>
      <c r="N3" s="522"/>
      <c r="O3" s="524"/>
    </row>
    <row r="4" spans="1:15" ht="27.75" customHeight="1" thickBot="1">
      <c r="A4" s="520"/>
      <c r="B4" s="356">
        <v>80000</v>
      </c>
      <c r="C4" s="356">
        <v>70000</v>
      </c>
      <c r="D4" s="356">
        <v>40000</v>
      </c>
      <c r="E4" s="356">
        <v>30000</v>
      </c>
      <c r="F4" s="356">
        <v>20000</v>
      </c>
      <c r="G4" s="357">
        <v>10000</v>
      </c>
      <c r="H4" s="520"/>
      <c r="I4" s="356">
        <v>80000</v>
      </c>
      <c r="J4" s="356">
        <v>70000</v>
      </c>
      <c r="K4" s="356">
        <v>40000</v>
      </c>
      <c r="L4" s="356">
        <v>30000</v>
      </c>
      <c r="M4" s="356">
        <v>20000</v>
      </c>
      <c r="N4" s="357">
        <v>10000</v>
      </c>
      <c r="O4" s="525"/>
    </row>
    <row r="5" spans="1:15" ht="27" customHeight="1" thickBot="1">
      <c r="A5" s="70">
        <f>SUM(B5:G5)</f>
        <v>68</v>
      </c>
      <c r="B5" s="375">
        <v>10</v>
      </c>
      <c r="C5" s="375">
        <v>3</v>
      </c>
      <c r="D5" s="71">
        <v>16</v>
      </c>
      <c r="E5" s="71">
        <v>15</v>
      </c>
      <c r="F5" s="249">
        <v>12</v>
      </c>
      <c r="G5" s="72">
        <v>12</v>
      </c>
      <c r="H5" s="70">
        <f aca="true" t="shared" si="0" ref="H5:H18">SUM(I5:N5)</f>
        <v>104</v>
      </c>
      <c r="I5" s="71">
        <v>8</v>
      </c>
      <c r="J5" s="71">
        <v>1</v>
      </c>
      <c r="K5" s="71">
        <v>40</v>
      </c>
      <c r="L5" s="71">
        <v>42</v>
      </c>
      <c r="M5" s="71">
        <v>2</v>
      </c>
      <c r="N5" s="72">
        <v>11</v>
      </c>
      <c r="O5" s="73" t="s">
        <v>82</v>
      </c>
    </row>
    <row r="6" spans="1:15" ht="27" customHeight="1">
      <c r="A6" s="74">
        <f aca="true" t="shared" si="1" ref="A6:A18">SUM(B6:G6)</f>
        <v>94</v>
      </c>
      <c r="B6" s="361">
        <v>12</v>
      </c>
      <c r="C6" s="361">
        <v>48</v>
      </c>
      <c r="D6" s="67">
        <v>10</v>
      </c>
      <c r="E6" s="67">
        <v>2</v>
      </c>
      <c r="F6" s="188">
        <v>11</v>
      </c>
      <c r="G6" s="75">
        <v>11</v>
      </c>
      <c r="H6" s="74">
        <f t="shared" si="0"/>
        <v>69</v>
      </c>
      <c r="I6" s="67">
        <v>4</v>
      </c>
      <c r="J6" s="67">
        <v>9</v>
      </c>
      <c r="K6" s="67">
        <v>15</v>
      </c>
      <c r="L6" s="67">
        <v>13</v>
      </c>
      <c r="M6" s="67">
        <v>17</v>
      </c>
      <c r="N6" s="75">
        <v>11</v>
      </c>
      <c r="O6" s="76" t="s">
        <v>235</v>
      </c>
    </row>
    <row r="7" spans="1:15" ht="27" customHeight="1" thickBot="1">
      <c r="A7" s="77">
        <f t="shared" si="1"/>
        <v>17</v>
      </c>
      <c r="B7" s="362">
        <v>2</v>
      </c>
      <c r="C7" s="362">
        <v>10</v>
      </c>
      <c r="D7" s="68">
        <v>2</v>
      </c>
      <c r="E7" s="68">
        <v>0</v>
      </c>
      <c r="F7" s="69">
        <v>1</v>
      </c>
      <c r="G7" s="78">
        <v>2</v>
      </c>
      <c r="H7" s="77">
        <f t="shared" si="0"/>
        <v>8</v>
      </c>
      <c r="I7" s="68">
        <v>0</v>
      </c>
      <c r="J7" s="68">
        <v>1</v>
      </c>
      <c r="K7" s="68">
        <v>1</v>
      </c>
      <c r="L7" s="68">
        <v>1</v>
      </c>
      <c r="M7" s="68">
        <v>1</v>
      </c>
      <c r="N7" s="78">
        <v>4</v>
      </c>
      <c r="O7" s="79" t="s">
        <v>129</v>
      </c>
    </row>
    <row r="8" spans="1:15" ht="27" customHeight="1">
      <c r="A8" s="74">
        <f t="shared" si="1"/>
        <v>77</v>
      </c>
      <c r="B8" s="361">
        <v>10</v>
      </c>
      <c r="C8" s="361">
        <v>38</v>
      </c>
      <c r="D8" s="67">
        <v>9</v>
      </c>
      <c r="E8" s="67">
        <v>5</v>
      </c>
      <c r="F8" s="188">
        <v>10</v>
      </c>
      <c r="G8" s="75">
        <v>5</v>
      </c>
      <c r="H8" s="74">
        <f t="shared" si="0"/>
        <v>24</v>
      </c>
      <c r="I8" s="67">
        <v>4</v>
      </c>
      <c r="J8" s="67">
        <v>1</v>
      </c>
      <c r="K8" s="67">
        <v>6</v>
      </c>
      <c r="L8" s="67">
        <v>5</v>
      </c>
      <c r="M8" s="67">
        <v>5</v>
      </c>
      <c r="N8" s="75">
        <v>3</v>
      </c>
      <c r="O8" s="76" t="s">
        <v>14</v>
      </c>
    </row>
    <row r="9" spans="1:15" ht="27" customHeight="1">
      <c r="A9" s="80">
        <f t="shared" si="1"/>
        <v>33</v>
      </c>
      <c r="B9" s="376">
        <v>4</v>
      </c>
      <c r="C9" s="376">
        <v>20</v>
      </c>
      <c r="D9" s="81">
        <v>1</v>
      </c>
      <c r="E9" s="81">
        <v>2</v>
      </c>
      <c r="F9" s="250">
        <v>3</v>
      </c>
      <c r="G9" s="82">
        <v>3</v>
      </c>
      <c r="H9" s="80">
        <f t="shared" si="0"/>
        <v>12</v>
      </c>
      <c r="I9" s="81">
        <v>0</v>
      </c>
      <c r="J9" s="81">
        <v>2</v>
      </c>
      <c r="K9" s="81">
        <v>3</v>
      </c>
      <c r="L9" s="81">
        <v>2</v>
      </c>
      <c r="M9" s="81">
        <v>3</v>
      </c>
      <c r="N9" s="82">
        <v>2</v>
      </c>
      <c r="O9" s="83" t="s">
        <v>15</v>
      </c>
    </row>
    <row r="10" spans="1:15" ht="27" customHeight="1" thickBot="1">
      <c r="A10" s="80">
        <f t="shared" si="1"/>
        <v>20</v>
      </c>
      <c r="B10" s="376">
        <v>1</v>
      </c>
      <c r="C10" s="376">
        <v>13</v>
      </c>
      <c r="D10" s="81">
        <v>1</v>
      </c>
      <c r="E10" s="81">
        <v>0</v>
      </c>
      <c r="F10" s="250">
        <v>2</v>
      </c>
      <c r="G10" s="82">
        <v>3</v>
      </c>
      <c r="H10" s="80">
        <f t="shared" si="0"/>
        <v>4</v>
      </c>
      <c r="I10" s="81">
        <v>0</v>
      </c>
      <c r="J10" s="81">
        <v>1</v>
      </c>
      <c r="K10" s="81">
        <v>1</v>
      </c>
      <c r="L10" s="81">
        <v>2</v>
      </c>
      <c r="M10" s="81">
        <v>0</v>
      </c>
      <c r="N10" s="82">
        <v>0</v>
      </c>
      <c r="O10" s="83" t="s">
        <v>16</v>
      </c>
    </row>
    <row r="11" spans="1:15" ht="27" customHeight="1">
      <c r="A11" s="74">
        <f t="shared" si="1"/>
        <v>29</v>
      </c>
      <c r="B11" s="361">
        <v>3</v>
      </c>
      <c r="C11" s="361">
        <v>14</v>
      </c>
      <c r="D11" s="67">
        <v>1</v>
      </c>
      <c r="E11" s="67">
        <v>2</v>
      </c>
      <c r="F11" s="188">
        <v>6</v>
      </c>
      <c r="G11" s="75">
        <v>3</v>
      </c>
      <c r="H11" s="74">
        <f t="shared" si="0"/>
        <v>20</v>
      </c>
      <c r="I11" s="67">
        <v>4</v>
      </c>
      <c r="J11" s="67">
        <v>2</v>
      </c>
      <c r="K11" s="67">
        <v>6</v>
      </c>
      <c r="L11" s="67">
        <v>3</v>
      </c>
      <c r="M11" s="67">
        <v>4</v>
      </c>
      <c r="N11" s="75">
        <v>1</v>
      </c>
      <c r="O11" s="76" t="s">
        <v>11</v>
      </c>
    </row>
    <row r="12" spans="1:15" ht="27" customHeight="1">
      <c r="A12" s="80">
        <f t="shared" si="1"/>
        <v>18</v>
      </c>
      <c r="B12" s="376">
        <v>1</v>
      </c>
      <c r="C12" s="376">
        <v>10</v>
      </c>
      <c r="D12" s="81">
        <v>2</v>
      </c>
      <c r="E12" s="81">
        <v>1</v>
      </c>
      <c r="F12" s="250">
        <v>2</v>
      </c>
      <c r="G12" s="82">
        <v>2</v>
      </c>
      <c r="H12" s="80">
        <f t="shared" si="0"/>
        <v>9</v>
      </c>
      <c r="I12" s="81">
        <v>1</v>
      </c>
      <c r="J12" s="81">
        <v>1</v>
      </c>
      <c r="K12" s="81">
        <v>3</v>
      </c>
      <c r="L12" s="81">
        <v>0</v>
      </c>
      <c r="M12" s="81">
        <v>1</v>
      </c>
      <c r="N12" s="82">
        <v>3</v>
      </c>
      <c r="O12" s="83" t="s">
        <v>12</v>
      </c>
    </row>
    <row r="13" spans="1:15" ht="27" customHeight="1" thickBot="1">
      <c r="A13" s="77">
        <f t="shared" si="1"/>
        <v>18</v>
      </c>
      <c r="B13" s="362">
        <v>1</v>
      </c>
      <c r="C13" s="362">
        <v>13</v>
      </c>
      <c r="D13" s="68">
        <v>0</v>
      </c>
      <c r="E13" s="68">
        <v>1</v>
      </c>
      <c r="F13" s="69">
        <v>2</v>
      </c>
      <c r="G13" s="78">
        <v>1</v>
      </c>
      <c r="H13" s="77">
        <f t="shared" si="0"/>
        <v>10</v>
      </c>
      <c r="I13" s="68">
        <v>0</v>
      </c>
      <c r="J13" s="68">
        <v>0</v>
      </c>
      <c r="K13" s="68">
        <v>4</v>
      </c>
      <c r="L13" s="68">
        <v>4</v>
      </c>
      <c r="M13" s="68">
        <v>2</v>
      </c>
      <c r="N13" s="78">
        <v>0</v>
      </c>
      <c r="O13" s="79" t="s">
        <v>13</v>
      </c>
    </row>
    <row r="14" spans="1:15" ht="27" customHeight="1">
      <c r="A14" s="74">
        <f t="shared" si="1"/>
        <v>30</v>
      </c>
      <c r="B14" s="361">
        <v>2</v>
      </c>
      <c r="C14" s="361">
        <v>18</v>
      </c>
      <c r="D14" s="67">
        <v>2</v>
      </c>
      <c r="E14" s="67">
        <v>0</v>
      </c>
      <c r="F14" s="188">
        <v>6</v>
      </c>
      <c r="G14" s="75">
        <v>2</v>
      </c>
      <c r="H14" s="74">
        <f t="shared" si="0"/>
        <v>23</v>
      </c>
      <c r="I14" s="67">
        <v>3</v>
      </c>
      <c r="J14" s="67">
        <v>4</v>
      </c>
      <c r="K14" s="67">
        <v>4</v>
      </c>
      <c r="L14" s="67">
        <v>3</v>
      </c>
      <c r="M14" s="67">
        <v>4</v>
      </c>
      <c r="N14" s="75">
        <v>5</v>
      </c>
      <c r="O14" s="76" t="s">
        <v>9</v>
      </c>
    </row>
    <row r="15" spans="1:15" ht="27" customHeight="1" thickBot="1">
      <c r="A15" s="80">
        <f t="shared" si="1"/>
        <v>20</v>
      </c>
      <c r="B15" s="376">
        <v>1</v>
      </c>
      <c r="C15" s="376">
        <v>12</v>
      </c>
      <c r="D15" s="81">
        <v>0</v>
      </c>
      <c r="E15" s="81">
        <v>3</v>
      </c>
      <c r="F15" s="250">
        <v>2</v>
      </c>
      <c r="G15" s="82">
        <v>2</v>
      </c>
      <c r="H15" s="80">
        <f t="shared" si="0"/>
        <v>7</v>
      </c>
      <c r="I15" s="81">
        <v>0</v>
      </c>
      <c r="J15" s="81">
        <v>2</v>
      </c>
      <c r="K15" s="81">
        <v>2</v>
      </c>
      <c r="L15" s="81">
        <v>1</v>
      </c>
      <c r="M15" s="81">
        <v>1</v>
      </c>
      <c r="N15" s="82">
        <v>1</v>
      </c>
      <c r="O15" s="83" t="s">
        <v>10</v>
      </c>
    </row>
    <row r="16" spans="1:15" ht="27" customHeight="1">
      <c r="A16" s="74">
        <f t="shared" si="1"/>
        <v>20</v>
      </c>
      <c r="B16" s="361">
        <v>2</v>
      </c>
      <c r="C16" s="361">
        <v>14</v>
      </c>
      <c r="D16" s="67">
        <v>1</v>
      </c>
      <c r="E16" s="67">
        <v>1</v>
      </c>
      <c r="F16" s="188">
        <v>2</v>
      </c>
      <c r="G16" s="75">
        <v>0</v>
      </c>
      <c r="H16" s="74">
        <f t="shared" si="0"/>
        <v>11</v>
      </c>
      <c r="I16" s="67">
        <v>2</v>
      </c>
      <c r="J16" s="67">
        <v>1</v>
      </c>
      <c r="K16" s="67">
        <v>2</v>
      </c>
      <c r="L16" s="67">
        <v>3</v>
      </c>
      <c r="M16" s="67">
        <v>2</v>
      </c>
      <c r="N16" s="75">
        <v>1</v>
      </c>
      <c r="O16" s="76" t="s">
        <v>6</v>
      </c>
    </row>
    <row r="17" spans="1:15" ht="27" customHeight="1">
      <c r="A17" s="80">
        <f t="shared" si="1"/>
        <v>16</v>
      </c>
      <c r="B17" s="376">
        <v>1</v>
      </c>
      <c r="C17" s="376">
        <v>11</v>
      </c>
      <c r="D17" s="81">
        <v>0</v>
      </c>
      <c r="E17" s="81">
        <v>0</v>
      </c>
      <c r="F17" s="250">
        <v>2</v>
      </c>
      <c r="G17" s="82">
        <v>2</v>
      </c>
      <c r="H17" s="80">
        <f t="shared" si="0"/>
        <v>6</v>
      </c>
      <c r="I17" s="81">
        <v>0</v>
      </c>
      <c r="J17" s="81">
        <v>1</v>
      </c>
      <c r="K17" s="81">
        <v>1</v>
      </c>
      <c r="L17" s="81">
        <v>2</v>
      </c>
      <c r="M17" s="81">
        <v>1</v>
      </c>
      <c r="N17" s="82">
        <v>1</v>
      </c>
      <c r="O17" s="83" t="s">
        <v>7</v>
      </c>
    </row>
    <row r="18" spans="1:15" ht="27" customHeight="1" thickBot="1">
      <c r="A18" s="77">
        <f t="shared" si="1"/>
        <v>18</v>
      </c>
      <c r="B18" s="362">
        <v>1</v>
      </c>
      <c r="C18" s="362">
        <v>13</v>
      </c>
      <c r="D18" s="68">
        <v>2</v>
      </c>
      <c r="E18" s="68">
        <v>0</v>
      </c>
      <c r="F18" s="69">
        <v>1</v>
      </c>
      <c r="G18" s="78">
        <v>1</v>
      </c>
      <c r="H18" s="77">
        <f t="shared" si="0"/>
        <v>8</v>
      </c>
      <c r="I18" s="68">
        <v>0</v>
      </c>
      <c r="J18" s="68">
        <v>1</v>
      </c>
      <c r="K18" s="68">
        <v>1</v>
      </c>
      <c r="L18" s="68">
        <v>2</v>
      </c>
      <c r="M18" s="68">
        <v>0</v>
      </c>
      <c r="N18" s="78">
        <v>4</v>
      </c>
      <c r="O18" s="79" t="s">
        <v>8</v>
      </c>
    </row>
    <row r="19" spans="1:15" ht="27" customHeight="1" thickBot="1">
      <c r="A19" s="84">
        <f aca="true" t="shared" si="2" ref="A19:N19">SUM(A5:A18)</f>
        <v>478</v>
      </c>
      <c r="B19" s="377">
        <f t="shared" si="2"/>
        <v>51</v>
      </c>
      <c r="C19" s="377">
        <f t="shared" si="2"/>
        <v>237</v>
      </c>
      <c r="D19" s="85">
        <f t="shared" si="2"/>
        <v>47</v>
      </c>
      <c r="E19" s="85">
        <f t="shared" si="2"/>
        <v>32</v>
      </c>
      <c r="F19" s="85">
        <f t="shared" si="2"/>
        <v>62</v>
      </c>
      <c r="G19" s="85">
        <f t="shared" si="2"/>
        <v>49</v>
      </c>
      <c r="H19" s="86">
        <f t="shared" si="2"/>
        <v>315</v>
      </c>
      <c r="I19" s="87">
        <f t="shared" si="2"/>
        <v>26</v>
      </c>
      <c r="J19" s="87">
        <f t="shared" si="2"/>
        <v>27</v>
      </c>
      <c r="K19" s="87">
        <f t="shared" si="2"/>
        <v>89</v>
      </c>
      <c r="L19" s="87">
        <f t="shared" si="2"/>
        <v>83</v>
      </c>
      <c r="M19" s="87">
        <f t="shared" si="2"/>
        <v>43</v>
      </c>
      <c r="N19" s="88">
        <f t="shared" si="2"/>
        <v>47</v>
      </c>
      <c r="O19" s="66" t="s">
        <v>73</v>
      </c>
    </row>
    <row r="20" spans="1:15" ht="27" thickBot="1">
      <c r="A20" s="70">
        <f>SUM(B20:G20)</f>
        <v>491</v>
      </c>
      <c r="B20" s="375">
        <v>47</v>
      </c>
      <c r="C20" s="375">
        <v>235</v>
      </c>
      <c r="D20" s="71">
        <v>47</v>
      </c>
      <c r="E20" s="71">
        <v>34</v>
      </c>
      <c r="F20" s="71">
        <v>75</v>
      </c>
      <c r="G20" s="364">
        <v>53</v>
      </c>
      <c r="H20" s="372">
        <f>SUM(I20:N20)</f>
        <v>287</v>
      </c>
      <c r="I20" s="373">
        <v>32</v>
      </c>
      <c r="J20" s="373">
        <v>38</v>
      </c>
      <c r="K20" s="373">
        <v>80</v>
      </c>
      <c r="L20" s="373">
        <v>79</v>
      </c>
      <c r="M20" s="373">
        <v>25</v>
      </c>
      <c r="N20" s="374">
        <v>33</v>
      </c>
      <c r="O20" s="73" t="s">
        <v>251</v>
      </c>
    </row>
    <row r="21" spans="8:15" ht="15.75">
      <c r="H21" s="17"/>
      <c r="I21" s="17"/>
      <c r="O21" s="17"/>
    </row>
    <row r="35" spans="1:15" ht="26.25" customHeight="1">
      <c r="A35" s="319"/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</row>
    <row r="36" spans="1:15" ht="26.25" customHeight="1">
      <c r="A36" s="319"/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</row>
    <row r="37" spans="1:8" ht="15.75">
      <c r="A37" s="48"/>
      <c r="B37" s="48"/>
      <c r="C37" s="48"/>
      <c r="H37" s="48"/>
    </row>
    <row r="38" spans="1:9" ht="15.75">
      <c r="A38" s="111"/>
      <c r="B38" s="111"/>
      <c r="C38" s="111"/>
      <c r="H38" s="111"/>
      <c r="I38" s="48"/>
    </row>
    <row r="39" spans="1:9" ht="15.75">
      <c r="A39" s="98"/>
      <c r="B39" s="98"/>
      <c r="C39" s="98"/>
      <c r="H39" s="98"/>
      <c r="I39" s="98"/>
    </row>
    <row r="40" ht="15.75">
      <c r="H40" s="251"/>
    </row>
  </sheetData>
  <sheetProtection/>
  <mergeCells count="8">
    <mergeCell ref="A1:O1"/>
    <mergeCell ref="H2:N2"/>
    <mergeCell ref="A2:G2"/>
    <mergeCell ref="A3:A4"/>
    <mergeCell ref="I3:N3"/>
    <mergeCell ref="B3:G3"/>
    <mergeCell ref="H3:H4"/>
    <mergeCell ref="O2:O4"/>
  </mergeCells>
  <printOptions horizontalCentered="1"/>
  <pageMargins left="0.15748031496062992" right="0.15748031496062992" top="0.22" bottom="0.1968503937007874" header="0.1968503937007874" footer="0.1968503937007874"/>
  <pageSetup fitToHeight="1" fitToWidth="1" horizontalDpi="180" verticalDpi="180" orientation="portrait" paperSize="9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pane ySplit="3" topLeftCell="A13" activePane="bottomLeft" state="frozen"/>
      <selection pane="topLeft" activeCell="L27" sqref="L27"/>
      <selection pane="bottomLeft" activeCell="B4" sqref="B4:B17"/>
    </sheetView>
  </sheetViews>
  <sheetFormatPr defaultColWidth="9.140625" defaultRowHeight="12.75"/>
  <cols>
    <col min="1" max="1" width="14.57421875" style="35" customWidth="1"/>
    <col min="2" max="2" width="15.57421875" style="35" customWidth="1"/>
    <col min="3" max="3" width="13.140625" style="35" bestFit="1" customWidth="1"/>
    <col min="4" max="4" width="14.7109375" style="35" customWidth="1"/>
    <col min="5" max="5" width="16.8515625" style="35" customWidth="1"/>
    <col min="6" max="6" width="15.7109375" style="35" customWidth="1"/>
    <col min="7" max="7" width="14.7109375" style="35" customWidth="1"/>
    <col min="8" max="8" width="10.421875" style="35" bestFit="1" customWidth="1"/>
    <col min="9" max="9" width="9.140625" style="35" customWidth="1"/>
    <col min="10" max="10" width="12.140625" style="35" bestFit="1" customWidth="1"/>
    <col min="11" max="16384" width="9.140625" style="35" customWidth="1"/>
  </cols>
  <sheetData>
    <row r="1" spans="1:8" ht="25.5">
      <c r="A1" s="527" t="s">
        <v>1</v>
      </c>
      <c r="B1" s="527"/>
      <c r="C1" s="527"/>
      <c r="D1" s="527"/>
      <c r="E1" s="527"/>
      <c r="F1" s="527"/>
      <c r="G1" s="527"/>
      <c r="H1" s="527"/>
    </row>
    <row r="2" spans="1:8" ht="29.25" thickBot="1">
      <c r="A2" s="528" t="s">
        <v>257</v>
      </c>
      <c r="B2" s="529"/>
      <c r="C2" s="529"/>
      <c r="D2" s="529"/>
      <c r="E2" s="529"/>
      <c r="F2" s="529"/>
      <c r="G2" s="528"/>
      <c r="H2" s="528"/>
    </row>
    <row r="3" spans="1:10" ht="56.25" customHeight="1">
      <c r="A3" s="229"/>
      <c r="B3" s="89" t="s">
        <v>225</v>
      </c>
      <c r="C3" s="89" t="s">
        <v>188</v>
      </c>
      <c r="D3" s="90" t="s">
        <v>130</v>
      </c>
      <c r="E3" s="90" t="s">
        <v>134</v>
      </c>
      <c r="F3" s="230" t="s">
        <v>216</v>
      </c>
      <c r="G3" s="91" t="s">
        <v>128</v>
      </c>
      <c r="H3" s="226"/>
      <c r="I3" s="228"/>
      <c r="J3" s="228"/>
    </row>
    <row r="4" spans="1:10" ht="24">
      <c r="A4" s="229"/>
      <c r="B4" s="232">
        <v>80327010</v>
      </c>
      <c r="C4" s="233">
        <f aca="true" t="shared" si="0" ref="C4:C19">D4/E4</f>
        <v>53.888888888888886</v>
      </c>
      <c r="D4" s="234">
        <v>21340</v>
      </c>
      <c r="E4" s="235">
        <v>396</v>
      </c>
      <c r="F4" s="235">
        <v>7</v>
      </c>
      <c r="G4" s="92" t="s">
        <v>132</v>
      </c>
      <c r="H4" s="226"/>
      <c r="I4" s="228"/>
      <c r="J4" s="228"/>
    </row>
    <row r="5" spans="1:10" ht="24">
      <c r="A5" s="229"/>
      <c r="B5" s="232">
        <v>86132586</v>
      </c>
      <c r="C5" s="233">
        <f t="shared" si="0"/>
        <v>55.14141876430206</v>
      </c>
      <c r="D5" s="234">
        <v>24096.8</v>
      </c>
      <c r="E5" s="235">
        <v>437</v>
      </c>
      <c r="F5" s="235">
        <v>16</v>
      </c>
      <c r="G5" s="92" t="s">
        <v>131</v>
      </c>
      <c r="H5" s="226"/>
      <c r="I5" s="228"/>
      <c r="J5" s="228"/>
    </row>
    <row r="6" spans="1:10" ht="24">
      <c r="A6" s="229"/>
      <c r="B6" s="232">
        <v>47936755</v>
      </c>
      <c r="C6" s="233">
        <f t="shared" si="0"/>
        <v>33.145408163265294</v>
      </c>
      <c r="D6" s="234">
        <v>12992.999999999996</v>
      </c>
      <c r="E6" s="235">
        <v>392</v>
      </c>
      <c r="F6" s="235">
        <v>8</v>
      </c>
      <c r="G6" s="92" t="s">
        <v>5</v>
      </c>
      <c r="H6" s="226"/>
      <c r="I6" s="228"/>
      <c r="J6" s="228"/>
    </row>
    <row r="7" spans="1:10" ht="24">
      <c r="A7" s="229"/>
      <c r="B7" s="232">
        <v>210008623</v>
      </c>
      <c r="C7" s="233">
        <f t="shared" si="0"/>
        <v>68.3319658119658</v>
      </c>
      <c r="D7" s="234">
        <v>39974.2</v>
      </c>
      <c r="E7" s="235">
        <v>585</v>
      </c>
      <c r="F7" s="235">
        <v>11</v>
      </c>
      <c r="G7" s="92" t="s">
        <v>14</v>
      </c>
      <c r="H7" s="226"/>
      <c r="I7" s="228"/>
      <c r="J7" s="228"/>
    </row>
    <row r="8" spans="1:10" ht="24">
      <c r="A8" s="229"/>
      <c r="B8" s="232">
        <v>128679590</v>
      </c>
      <c r="C8" s="233">
        <f t="shared" si="0"/>
        <v>84.63986254295533</v>
      </c>
      <c r="D8" s="234">
        <v>24630.2</v>
      </c>
      <c r="E8" s="235">
        <v>291</v>
      </c>
      <c r="F8" s="235">
        <v>7</v>
      </c>
      <c r="G8" s="92" t="s">
        <v>15</v>
      </c>
      <c r="H8" s="226"/>
      <c r="I8" s="228"/>
      <c r="J8" s="228"/>
    </row>
    <row r="9" spans="1:10" ht="24">
      <c r="A9" s="229"/>
      <c r="B9" s="232">
        <v>39010564</v>
      </c>
      <c r="C9" s="233">
        <f t="shared" si="0"/>
        <v>66.91127819548873</v>
      </c>
      <c r="D9" s="234">
        <v>8899.2</v>
      </c>
      <c r="E9" s="235">
        <v>133</v>
      </c>
      <c r="F9" s="235">
        <v>-1</v>
      </c>
      <c r="G9" s="92" t="s">
        <v>16</v>
      </c>
      <c r="H9" s="226"/>
      <c r="I9" s="228"/>
      <c r="J9" s="228"/>
    </row>
    <row r="10" spans="1:10" ht="24">
      <c r="A10" s="229"/>
      <c r="B10" s="232">
        <v>85588697</v>
      </c>
      <c r="C10" s="233">
        <f t="shared" si="0"/>
        <v>44.14259471871412</v>
      </c>
      <c r="D10" s="234">
        <v>38448.2</v>
      </c>
      <c r="E10" s="235">
        <v>871</v>
      </c>
      <c r="F10" s="235">
        <v>20</v>
      </c>
      <c r="G10" s="92" t="s">
        <v>11</v>
      </c>
      <c r="H10" s="226"/>
      <c r="I10" s="228"/>
      <c r="J10" s="228"/>
    </row>
    <row r="11" spans="1:10" ht="24">
      <c r="A11" s="229"/>
      <c r="B11" s="232">
        <v>12089052</v>
      </c>
      <c r="C11" s="233">
        <f t="shared" si="0"/>
        <v>30.131249999999998</v>
      </c>
      <c r="D11" s="234">
        <v>5785.2</v>
      </c>
      <c r="E11" s="235">
        <v>192</v>
      </c>
      <c r="F11" s="235">
        <v>8</v>
      </c>
      <c r="G11" s="92" t="s">
        <v>12</v>
      </c>
      <c r="H11" s="226"/>
      <c r="I11" s="228"/>
      <c r="J11" s="228"/>
    </row>
    <row r="12" spans="1:10" ht="24">
      <c r="A12" s="229"/>
      <c r="B12" s="232">
        <v>5865734</v>
      </c>
      <c r="C12" s="233">
        <f t="shared" si="0"/>
        <v>26.05072463768116</v>
      </c>
      <c r="D12" s="234">
        <v>3595</v>
      </c>
      <c r="E12" s="235">
        <v>138</v>
      </c>
      <c r="F12" s="235">
        <v>3</v>
      </c>
      <c r="G12" s="92" t="s">
        <v>13</v>
      </c>
      <c r="H12" s="226"/>
      <c r="I12" s="228"/>
      <c r="J12" s="228"/>
    </row>
    <row r="13" spans="1:10" ht="24">
      <c r="A13" s="229"/>
      <c r="B13" s="232">
        <v>53863343</v>
      </c>
      <c r="C13" s="233">
        <f t="shared" si="0"/>
        <v>39.889330922242316</v>
      </c>
      <c r="D13" s="234">
        <v>22058.8</v>
      </c>
      <c r="E13" s="235">
        <v>553</v>
      </c>
      <c r="F13" s="235">
        <v>17</v>
      </c>
      <c r="G13" s="92" t="s">
        <v>9</v>
      </c>
      <c r="H13" s="226"/>
      <c r="I13" s="228"/>
      <c r="J13" s="228"/>
    </row>
    <row r="14" spans="1:10" ht="24">
      <c r="A14" s="229"/>
      <c r="B14" s="232">
        <v>108041775</v>
      </c>
      <c r="C14" s="233">
        <f t="shared" si="0"/>
        <v>47.47993079584775</v>
      </c>
      <c r="D14" s="234">
        <v>27443.4</v>
      </c>
      <c r="E14" s="235">
        <v>578</v>
      </c>
      <c r="F14" s="235">
        <v>16</v>
      </c>
      <c r="G14" s="92" t="s">
        <v>10</v>
      </c>
      <c r="H14" s="226"/>
      <c r="I14" s="228"/>
      <c r="J14" s="228"/>
    </row>
    <row r="15" spans="1:10" ht="24">
      <c r="A15" s="229"/>
      <c r="B15" s="232">
        <v>602622</v>
      </c>
      <c r="C15" s="233">
        <f t="shared" si="0"/>
        <v>17.316363636363636</v>
      </c>
      <c r="D15" s="234">
        <v>952.4</v>
      </c>
      <c r="E15" s="235">
        <v>55</v>
      </c>
      <c r="F15" s="235">
        <v>0</v>
      </c>
      <c r="G15" s="92" t="s">
        <v>6</v>
      </c>
      <c r="H15" s="226"/>
      <c r="I15" s="228"/>
      <c r="J15" s="228"/>
    </row>
    <row r="16" spans="1:10" ht="24">
      <c r="A16" s="229"/>
      <c r="B16" s="232">
        <v>1360556</v>
      </c>
      <c r="C16" s="233">
        <f t="shared" si="0"/>
        <v>28.65714285714286</v>
      </c>
      <c r="D16" s="234">
        <v>1003</v>
      </c>
      <c r="E16" s="235">
        <v>35</v>
      </c>
      <c r="F16" s="235">
        <v>0</v>
      </c>
      <c r="G16" s="92" t="s">
        <v>7</v>
      </c>
      <c r="H16" s="226"/>
      <c r="I16" s="228"/>
      <c r="J16" s="228"/>
    </row>
    <row r="17" spans="1:10" ht="24">
      <c r="A17" s="229"/>
      <c r="B17" s="232">
        <v>39278913</v>
      </c>
      <c r="C17" s="233">
        <f t="shared" si="0"/>
        <v>33.800484261501204</v>
      </c>
      <c r="D17" s="234">
        <v>13959.599999999999</v>
      </c>
      <c r="E17" s="235">
        <v>413</v>
      </c>
      <c r="F17" s="235">
        <v>9</v>
      </c>
      <c r="G17" s="92" t="s">
        <v>8</v>
      </c>
      <c r="H17" s="226"/>
      <c r="I17" s="228"/>
      <c r="J17" s="228"/>
    </row>
    <row r="18" spans="1:10" ht="24.75" thickBot="1">
      <c r="A18" s="229"/>
      <c r="B18" s="236">
        <f>SUM(B4:B17)</f>
        <v>898785820</v>
      </c>
      <c r="C18" s="237">
        <f t="shared" si="0"/>
        <v>48.36831722233182</v>
      </c>
      <c r="D18" s="238">
        <f>SUM(D4:D17)</f>
        <v>245178.99999999997</v>
      </c>
      <c r="E18" s="238">
        <f>SUM(E4:E17)</f>
        <v>5069</v>
      </c>
      <c r="F18" s="238">
        <f>SUM(F4:F17)</f>
        <v>121</v>
      </c>
      <c r="G18" s="231" t="s">
        <v>73</v>
      </c>
      <c r="H18" s="227"/>
      <c r="I18" s="228"/>
      <c r="J18" s="228"/>
    </row>
    <row r="19" spans="1:10" ht="24.75" thickBot="1">
      <c r="A19" s="229"/>
      <c r="B19" s="239">
        <v>870123452</v>
      </c>
      <c r="C19" s="240">
        <f t="shared" si="0"/>
        <v>48.67554567502021</v>
      </c>
      <c r="D19" s="241">
        <v>240846.6</v>
      </c>
      <c r="E19" s="241">
        <v>4948</v>
      </c>
      <c r="F19" s="241">
        <v>144</v>
      </c>
      <c r="G19" s="337" t="s">
        <v>195</v>
      </c>
      <c r="H19" s="227"/>
      <c r="I19" s="228"/>
      <c r="J19" s="228"/>
    </row>
    <row r="20" spans="1:10" ht="24.75" thickBot="1">
      <c r="A20" s="93"/>
      <c r="B20" s="526" t="s">
        <v>227</v>
      </c>
      <c r="C20" s="526"/>
      <c r="D20" s="526"/>
      <c r="E20" s="526"/>
      <c r="F20" s="526"/>
      <c r="G20" s="526"/>
      <c r="H20" s="94"/>
      <c r="J20" s="49"/>
    </row>
    <row r="21" spans="1:8" ht="26.25">
      <c r="A21" s="95" t="s">
        <v>226</v>
      </c>
      <c r="B21" s="96" t="s">
        <v>195</v>
      </c>
      <c r="C21" s="96" t="s">
        <v>170</v>
      </c>
      <c r="D21" s="96" t="s">
        <v>147</v>
      </c>
      <c r="E21" s="96" t="s">
        <v>133</v>
      </c>
      <c r="F21" s="96" t="s">
        <v>125</v>
      </c>
      <c r="G21" s="96" t="s">
        <v>110</v>
      </c>
      <c r="H21" s="91" t="s">
        <v>74</v>
      </c>
    </row>
    <row r="22" spans="1:8" ht="26.25">
      <c r="A22" s="242">
        <v>121</v>
      </c>
      <c r="B22" s="243">
        <v>144</v>
      </c>
      <c r="C22" s="243">
        <v>166</v>
      </c>
      <c r="D22" s="244">
        <v>131</v>
      </c>
      <c r="E22" s="243">
        <v>118</v>
      </c>
      <c r="F22" s="243">
        <v>138</v>
      </c>
      <c r="G22" s="243">
        <v>184</v>
      </c>
      <c r="H22" s="92" t="s">
        <v>17</v>
      </c>
    </row>
    <row r="23" spans="1:8" ht="39.75" thickBot="1">
      <c r="A23" s="245">
        <v>4332.399999999965</v>
      </c>
      <c r="B23" s="246">
        <v>4955.6</v>
      </c>
      <c r="C23" s="246">
        <v>5803.6</v>
      </c>
      <c r="D23" s="247">
        <v>6722</v>
      </c>
      <c r="E23" s="248">
        <v>4876</v>
      </c>
      <c r="F23" s="248">
        <v>5352</v>
      </c>
      <c r="G23" s="248">
        <v>7225</v>
      </c>
      <c r="H23" s="97" t="s">
        <v>130</v>
      </c>
    </row>
    <row r="24" spans="1:8" ht="21">
      <c r="A24" s="530"/>
      <c r="B24" s="530"/>
      <c r="C24" s="530"/>
      <c r="D24" s="530"/>
      <c r="E24" s="530"/>
      <c r="F24" s="530"/>
      <c r="G24" s="530"/>
      <c r="H24" s="530"/>
    </row>
    <row r="25" spans="1:8" ht="21">
      <c r="A25" s="303"/>
      <c r="B25" s="303"/>
      <c r="C25" s="303"/>
      <c r="D25" s="303"/>
      <c r="E25" s="303"/>
      <c r="F25" s="303"/>
      <c r="G25" s="303"/>
      <c r="H25" s="303"/>
    </row>
    <row r="26" spans="1:8" ht="21">
      <c r="A26" s="304"/>
      <c r="B26" s="304"/>
      <c r="C26" s="304"/>
      <c r="D26" s="304"/>
      <c r="E26" s="304"/>
      <c r="F26" s="304"/>
      <c r="G26" s="304"/>
      <c r="H26" s="304"/>
    </row>
  </sheetData>
  <sheetProtection/>
  <mergeCells count="4">
    <mergeCell ref="B20:G20"/>
    <mergeCell ref="A1:H1"/>
    <mergeCell ref="A2:H2"/>
    <mergeCell ref="A24:H24"/>
  </mergeCells>
  <printOptions horizontalCentered="1"/>
  <pageMargins left="0.17" right="0.09" top="0.15" bottom="0.1" header="0.14" footer="0.05"/>
  <pageSetup fitToHeight="1" fitToWidth="1" horizontalDpi="300" verticalDpi="3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"/>
  <sheetViews>
    <sheetView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6.7109375" style="391" customWidth="1"/>
    <col min="2" max="2" width="11.00390625" style="391" customWidth="1"/>
    <col min="3" max="3" width="7.8515625" style="391" customWidth="1"/>
    <col min="4" max="4" width="7.421875" style="391" customWidth="1"/>
    <col min="5" max="5" width="6.28125" style="391" customWidth="1"/>
    <col min="6" max="6" width="16.140625" style="391" bestFit="1" customWidth="1"/>
    <col min="7" max="7" width="10.57421875" style="391" customWidth="1"/>
    <col min="8" max="8" width="14.00390625" style="391" customWidth="1"/>
    <col min="9" max="16384" width="9.140625" style="391" customWidth="1"/>
  </cols>
  <sheetData>
    <row r="2" spans="1:8" ht="24.75" customHeight="1" thickBot="1">
      <c r="A2" s="531" t="s">
        <v>298</v>
      </c>
      <c r="B2" s="531"/>
      <c r="C2" s="531"/>
      <c r="D2" s="531"/>
      <c r="E2" s="531"/>
      <c r="F2" s="531"/>
      <c r="G2" s="531"/>
      <c r="H2" s="531"/>
    </row>
    <row r="3" spans="1:8" ht="42" customHeight="1">
      <c r="A3" s="532" t="s">
        <v>271</v>
      </c>
      <c r="B3" s="533"/>
      <c r="C3" s="533" t="s">
        <v>272</v>
      </c>
      <c r="D3" s="533"/>
      <c r="E3" s="533" t="s">
        <v>273</v>
      </c>
      <c r="F3" s="533" t="s">
        <v>274</v>
      </c>
      <c r="G3" s="533" t="s">
        <v>275</v>
      </c>
      <c r="H3" s="535" t="s">
        <v>143</v>
      </c>
    </row>
    <row r="4" spans="1:8" ht="21.75" customHeight="1">
      <c r="A4" s="392" t="s">
        <v>17</v>
      </c>
      <c r="B4" s="393" t="s">
        <v>276</v>
      </c>
      <c r="C4" s="393" t="s">
        <v>277</v>
      </c>
      <c r="D4" s="393" t="s">
        <v>278</v>
      </c>
      <c r="E4" s="534"/>
      <c r="F4" s="534"/>
      <c r="G4" s="534"/>
      <c r="H4" s="536"/>
    </row>
    <row r="5" spans="1:8" ht="19.5" customHeight="1">
      <c r="A5" s="404" t="s">
        <v>279</v>
      </c>
      <c r="B5" s="405" t="s">
        <v>280</v>
      </c>
      <c r="C5" s="405" t="s">
        <v>281</v>
      </c>
      <c r="D5" s="405" t="s">
        <v>281</v>
      </c>
      <c r="E5" s="534"/>
      <c r="F5" s="534"/>
      <c r="G5" s="534"/>
      <c r="H5" s="536"/>
    </row>
    <row r="6" spans="1:8" ht="19.5" customHeight="1">
      <c r="A6" s="411">
        <v>1</v>
      </c>
      <c r="B6" s="409">
        <v>50</v>
      </c>
      <c r="C6" s="406">
        <v>1.427</v>
      </c>
      <c r="D6" s="406">
        <v>3.3</v>
      </c>
      <c r="E6" s="407">
        <v>29</v>
      </c>
      <c r="F6" s="407" t="s">
        <v>293</v>
      </c>
      <c r="G6" s="408" t="s">
        <v>294</v>
      </c>
      <c r="H6" s="412" t="s">
        <v>291</v>
      </c>
    </row>
    <row r="7" spans="1:8" ht="19.5" customHeight="1">
      <c r="A7" s="411">
        <v>1</v>
      </c>
      <c r="B7" s="409">
        <v>50</v>
      </c>
      <c r="C7" s="406">
        <v>0.797</v>
      </c>
      <c r="D7" s="406">
        <v>6.5</v>
      </c>
      <c r="E7" s="407">
        <v>15</v>
      </c>
      <c r="F7" s="407" t="s">
        <v>295</v>
      </c>
      <c r="G7" s="408" t="s">
        <v>294</v>
      </c>
      <c r="H7" s="412" t="s">
        <v>291</v>
      </c>
    </row>
    <row r="8" spans="1:8" ht="19.5">
      <c r="A8" s="413">
        <v>0</v>
      </c>
      <c r="B8" s="410">
        <v>0</v>
      </c>
      <c r="C8" s="406">
        <v>0</v>
      </c>
      <c r="D8" s="406">
        <v>11.7</v>
      </c>
      <c r="E8" s="407">
        <v>0</v>
      </c>
      <c r="F8" s="407" t="s">
        <v>296</v>
      </c>
      <c r="G8" s="408" t="s">
        <v>297</v>
      </c>
      <c r="H8" s="412" t="s">
        <v>291</v>
      </c>
    </row>
    <row r="9" spans="1:8" ht="20.25" thickBot="1">
      <c r="A9" s="414">
        <v>1</v>
      </c>
      <c r="B9" s="415">
        <v>50</v>
      </c>
      <c r="C9" s="416">
        <v>0.357</v>
      </c>
      <c r="D9" s="416">
        <v>6.325</v>
      </c>
      <c r="E9" s="417">
        <v>17</v>
      </c>
      <c r="F9" s="417" t="s">
        <v>292</v>
      </c>
      <c r="G9" s="418" t="s">
        <v>297</v>
      </c>
      <c r="H9" s="419" t="s">
        <v>291</v>
      </c>
    </row>
    <row r="10" spans="1:8" ht="20.25" thickBot="1">
      <c r="A10" s="420">
        <f>SUM(A6:A9)</f>
        <v>3</v>
      </c>
      <c r="B10" s="421">
        <f>SUM(B6:B9)</f>
        <v>150</v>
      </c>
      <c r="C10" s="421">
        <f>SUM(C6:C9)</f>
        <v>2.5810000000000004</v>
      </c>
      <c r="D10" s="421">
        <f>SUM(D6:D9)</f>
        <v>27.825</v>
      </c>
      <c r="E10" s="421">
        <f>SUM(E6:E9)</f>
        <v>61</v>
      </c>
      <c r="F10" s="545" t="s">
        <v>2</v>
      </c>
      <c r="G10" s="545"/>
      <c r="H10" s="546"/>
    </row>
    <row r="11" spans="1:8" ht="29.25" thickBot="1">
      <c r="A11" s="537" t="s">
        <v>290</v>
      </c>
      <c r="B11" s="537"/>
      <c r="C11" s="537"/>
      <c r="D11" s="537"/>
      <c r="E11" s="537"/>
      <c r="F11" s="537"/>
      <c r="G11" s="537"/>
      <c r="H11" s="537"/>
    </row>
    <row r="12" spans="2:7" ht="28.5" customHeight="1">
      <c r="B12" s="538" t="s">
        <v>282</v>
      </c>
      <c r="C12" s="539"/>
      <c r="D12" s="540" t="s">
        <v>17</v>
      </c>
      <c r="E12" s="539"/>
      <c r="F12" s="541" t="s">
        <v>36</v>
      </c>
      <c r="G12" s="543" t="s">
        <v>40</v>
      </c>
    </row>
    <row r="13" spans="2:7" ht="28.5" customHeight="1">
      <c r="B13" s="394" t="s">
        <v>283</v>
      </c>
      <c r="C13" s="395" t="s">
        <v>284</v>
      </c>
      <c r="D13" s="396" t="s">
        <v>283</v>
      </c>
      <c r="E13" s="395" t="s">
        <v>284</v>
      </c>
      <c r="F13" s="542"/>
      <c r="G13" s="544"/>
    </row>
    <row r="14" spans="2:7" ht="28.5" customHeight="1">
      <c r="B14" s="397">
        <v>11875</v>
      </c>
      <c r="C14" s="398">
        <v>0</v>
      </c>
      <c r="D14" s="398">
        <v>74</v>
      </c>
      <c r="E14" s="398">
        <v>0</v>
      </c>
      <c r="F14" s="398" t="s">
        <v>285</v>
      </c>
      <c r="G14" s="399">
        <v>1</v>
      </c>
    </row>
    <row r="15" spans="2:7" ht="28.5" customHeight="1">
      <c r="B15" s="397">
        <v>12915</v>
      </c>
      <c r="C15" s="398">
        <v>0</v>
      </c>
      <c r="D15" s="398">
        <v>77</v>
      </c>
      <c r="E15" s="398">
        <v>0</v>
      </c>
      <c r="F15" s="398" t="s">
        <v>286</v>
      </c>
      <c r="G15" s="399">
        <v>2</v>
      </c>
    </row>
    <row r="16" spans="2:7" ht="28.5" customHeight="1">
      <c r="B16" s="397">
        <v>3241</v>
      </c>
      <c r="C16" s="398">
        <v>0</v>
      </c>
      <c r="D16" s="398">
        <v>52</v>
      </c>
      <c r="E16" s="398">
        <v>0</v>
      </c>
      <c r="F16" s="398" t="s">
        <v>6</v>
      </c>
      <c r="G16" s="399">
        <v>3</v>
      </c>
    </row>
    <row r="17" spans="2:7" ht="28.5" customHeight="1">
      <c r="B17" s="397">
        <v>3636</v>
      </c>
      <c r="C17" s="398">
        <v>0</v>
      </c>
      <c r="D17" s="398">
        <v>31</v>
      </c>
      <c r="E17" s="398">
        <v>0</v>
      </c>
      <c r="F17" s="398" t="s">
        <v>287</v>
      </c>
      <c r="G17" s="399">
        <v>4</v>
      </c>
    </row>
    <row r="18" spans="2:7" ht="28.5" customHeight="1">
      <c r="B18" s="397">
        <v>10143</v>
      </c>
      <c r="C18" s="398">
        <v>0</v>
      </c>
      <c r="D18" s="398">
        <v>78</v>
      </c>
      <c r="E18" s="398">
        <v>0</v>
      </c>
      <c r="F18" s="398" t="s">
        <v>8</v>
      </c>
      <c r="G18" s="399">
        <v>5</v>
      </c>
    </row>
    <row r="19" spans="2:7" ht="28.5" customHeight="1">
      <c r="B19" s="397">
        <v>20025</v>
      </c>
      <c r="C19" s="398">
        <v>0</v>
      </c>
      <c r="D19" s="398">
        <v>214</v>
      </c>
      <c r="E19" s="398">
        <v>0</v>
      </c>
      <c r="F19" s="398" t="s">
        <v>9</v>
      </c>
      <c r="G19" s="399">
        <v>6</v>
      </c>
    </row>
    <row r="20" spans="2:7" ht="28.5" customHeight="1">
      <c r="B20" s="397">
        <f>10236+10</f>
        <v>10246</v>
      </c>
      <c r="C20" s="398">
        <v>0</v>
      </c>
      <c r="D20" s="398">
        <v>92</v>
      </c>
      <c r="E20" s="398">
        <v>0</v>
      </c>
      <c r="F20" s="398" t="s">
        <v>65</v>
      </c>
      <c r="G20" s="399">
        <v>7</v>
      </c>
    </row>
    <row r="21" spans="2:7" ht="28.5" customHeight="1">
      <c r="B21" s="397">
        <v>14542</v>
      </c>
      <c r="C21" s="398">
        <v>0</v>
      </c>
      <c r="D21" s="398">
        <v>174</v>
      </c>
      <c r="E21" s="398">
        <v>0</v>
      </c>
      <c r="F21" s="398" t="s">
        <v>288</v>
      </c>
      <c r="G21" s="399">
        <v>8</v>
      </c>
    </row>
    <row r="22" spans="2:7" ht="28.5" customHeight="1">
      <c r="B22" s="397">
        <v>2497</v>
      </c>
      <c r="C22" s="398">
        <v>0</v>
      </c>
      <c r="D22" s="398">
        <v>42</v>
      </c>
      <c r="E22" s="398">
        <v>0</v>
      </c>
      <c r="F22" s="398" t="s">
        <v>12</v>
      </c>
      <c r="G22" s="399">
        <v>9</v>
      </c>
    </row>
    <row r="23" spans="2:7" ht="28.5" customHeight="1">
      <c r="B23" s="397">
        <v>4304</v>
      </c>
      <c r="C23" s="398">
        <v>0</v>
      </c>
      <c r="D23" s="398">
        <v>49</v>
      </c>
      <c r="E23" s="398">
        <v>0</v>
      </c>
      <c r="F23" s="398" t="s">
        <v>26</v>
      </c>
      <c r="G23" s="399">
        <v>10</v>
      </c>
    </row>
    <row r="24" spans="2:7" ht="28.5" customHeight="1">
      <c r="B24" s="397">
        <v>8205</v>
      </c>
      <c r="C24" s="398">
        <v>0</v>
      </c>
      <c r="D24" s="398">
        <v>101</v>
      </c>
      <c r="E24" s="398">
        <v>0</v>
      </c>
      <c r="F24" s="398" t="s">
        <v>289</v>
      </c>
      <c r="G24" s="399">
        <v>11</v>
      </c>
    </row>
    <row r="25" spans="2:7" ht="28.5" customHeight="1">
      <c r="B25" s="397">
        <v>7210</v>
      </c>
      <c r="C25" s="398">
        <v>0</v>
      </c>
      <c r="D25" s="398">
        <v>80</v>
      </c>
      <c r="E25" s="398">
        <v>0</v>
      </c>
      <c r="F25" s="398" t="s">
        <v>15</v>
      </c>
      <c r="G25" s="399">
        <v>12</v>
      </c>
    </row>
    <row r="26" spans="2:7" ht="28.5" customHeight="1">
      <c r="B26" s="397">
        <v>8124</v>
      </c>
      <c r="C26" s="398">
        <v>61</v>
      </c>
      <c r="D26" s="398">
        <v>102</v>
      </c>
      <c r="E26" s="398">
        <v>4</v>
      </c>
      <c r="F26" s="398" t="s">
        <v>16</v>
      </c>
      <c r="G26" s="399">
        <v>13</v>
      </c>
    </row>
    <row r="27" spans="2:7" ht="28.5" customHeight="1" thickBot="1">
      <c r="B27" s="400">
        <f>SUM(B14:B26)</f>
        <v>116963</v>
      </c>
      <c r="C27" s="401">
        <f>SUM(C14:C26)</f>
        <v>61</v>
      </c>
      <c r="D27" s="401">
        <f>SUM(D14:D26)</f>
        <v>1166</v>
      </c>
      <c r="E27" s="401">
        <f>SUM(E14:E26)</f>
        <v>4</v>
      </c>
      <c r="F27" s="402" t="s">
        <v>20</v>
      </c>
      <c r="G27" s="403"/>
    </row>
  </sheetData>
  <sheetProtection/>
  <mergeCells count="13">
    <mergeCell ref="A11:H11"/>
    <mergeCell ref="B12:C12"/>
    <mergeCell ref="D12:E12"/>
    <mergeCell ref="F12:F13"/>
    <mergeCell ref="G12:G13"/>
    <mergeCell ref="F10:H10"/>
    <mergeCell ref="A2:H2"/>
    <mergeCell ref="A3:B3"/>
    <mergeCell ref="C3:D3"/>
    <mergeCell ref="E3:E5"/>
    <mergeCell ref="F3:F5"/>
    <mergeCell ref="G3:G5"/>
    <mergeCell ref="H3:H5"/>
  </mergeCells>
  <printOptions horizontalCentered="1"/>
  <pageMargins left="0.2362204724409449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4.140625" style="0" customWidth="1"/>
    <col min="2" max="2" width="7.00390625" style="0" bestFit="1" customWidth="1"/>
    <col min="3" max="3" width="29.28125" style="0" bestFit="1" customWidth="1"/>
    <col min="4" max="4" width="7.7109375" style="0" bestFit="1" customWidth="1"/>
  </cols>
  <sheetData>
    <row r="2" spans="1:11" ht="28.5" customHeight="1">
      <c r="A2" s="547" t="s">
        <v>302</v>
      </c>
      <c r="B2" s="548"/>
      <c r="C2" s="548"/>
      <c r="D2" s="549"/>
      <c r="E2" s="422"/>
      <c r="F2" s="422"/>
      <c r="G2" s="422"/>
      <c r="H2" s="422"/>
      <c r="I2" s="422"/>
      <c r="J2" s="422"/>
      <c r="K2" s="422"/>
    </row>
    <row r="3" spans="1:4" ht="52.5">
      <c r="A3" s="423" t="s">
        <v>303</v>
      </c>
      <c r="B3" s="423" t="s">
        <v>17</v>
      </c>
      <c r="C3" s="423" t="s">
        <v>111</v>
      </c>
      <c r="D3" s="423" t="s">
        <v>0</v>
      </c>
    </row>
    <row r="4" spans="1:4" ht="26.25">
      <c r="A4" s="423">
        <v>35</v>
      </c>
      <c r="B4" s="423">
        <v>7</v>
      </c>
      <c r="C4" s="423" t="s">
        <v>300</v>
      </c>
      <c r="D4" s="423">
        <v>1</v>
      </c>
    </row>
    <row r="5" spans="1:4" ht="26.25">
      <c r="A5" s="423">
        <v>150</v>
      </c>
      <c r="B5" s="423">
        <v>30</v>
      </c>
      <c r="C5" s="423" t="s">
        <v>301</v>
      </c>
      <c r="D5" s="423">
        <v>2</v>
      </c>
    </row>
    <row r="6" spans="1:4" ht="26.25">
      <c r="A6" s="423">
        <v>27</v>
      </c>
      <c r="B6" s="423">
        <v>18</v>
      </c>
      <c r="C6" s="423" t="s">
        <v>304</v>
      </c>
      <c r="D6" s="423">
        <v>3</v>
      </c>
    </row>
    <row r="7" spans="1:4" ht="26.25">
      <c r="A7" s="423">
        <v>17</v>
      </c>
      <c r="B7" s="423">
        <v>2</v>
      </c>
      <c r="C7" s="423" t="s">
        <v>201</v>
      </c>
      <c r="D7" s="423">
        <v>4</v>
      </c>
    </row>
    <row r="8" spans="1:4" ht="26.25">
      <c r="A8" s="423">
        <f>SUM(A4:A7)</f>
        <v>229</v>
      </c>
      <c r="B8" s="423"/>
      <c r="C8" s="550" t="s">
        <v>2</v>
      </c>
      <c r="D8" s="550"/>
    </row>
  </sheetData>
  <sheetProtection/>
  <mergeCells count="2">
    <mergeCell ref="A2:D2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0">
      <selection activeCell="L27" sqref="L27"/>
    </sheetView>
  </sheetViews>
  <sheetFormatPr defaultColWidth="9.140625" defaultRowHeight="12.75"/>
  <cols>
    <col min="1" max="3" width="11.8515625" style="26" customWidth="1"/>
    <col min="4" max="4" width="14.7109375" style="26" customWidth="1"/>
    <col min="5" max="5" width="14.28125" style="26" bestFit="1" customWidth="1"/>
    <col min="6" max="6" width="10.00390625" style="0" customWidth="1"/>
    <col min="7" max="7" width="15.57421875" style="0" customWidth="1"/>
    <col min="8" max="8" width="6.57421875" style="0" customWidth="1"/>
    <col min="10" max="10" width="11.140625" style="0" bestFit="1" customWidth="1"/>
    <col min="11" max="11" width="13.8515625" style="0" bestFit="1" customWidth="1"/>
  </cols>
  <sheetData>
    <row r="1" spans="1:8" ht="34.5" customHeight="1">
      <c r="A1" s="441" t="s">
        <v>1</v>
      </c>
      <c r="B1" s="441"/>
      <c r="C1" s="441"/>
      <c r="D1" s="441"/>
      <c r="E1" s="441"/>
      <c r="F1" s="441"/>
      <c r="G1" s="441"/>
      <c r="H1" s="441"/>
    </row>
    <row r="2" spans="1:8" ht="30.75" customHeight="1">
      <c r="A2" s="442" t="s">
        <v>260</v>
      </c>
      <c r="B2" s="442"/>
      <c r="C2" s="442"/>
      <c r="D2" s="442"/>
      <c r="E2" s="442"/>
      <c r="F2" s="442"/>
      <c r="G2" s="442"/>
      <c r="H2" s="442"/>
    </row>
    <row r="3" spans="1:8" ht="21.75" customHeight="1">
      <c r="A3" s="389"/>
      <c r="B3" s="387" t="s">
        <v>109</v>
      </c>
      <c r="C3" s="171" t="s">
        <v>226</v>
      </c>
      <c r="D3" s="171" t="s">
        <v>195</v>
      </c>
      <c r="E3" s="24" t="s">
        <v>78</v>
      </c>
      <c r="F3" s="445" t="s">
        <v>111</v>
      </c>
      <c r="G3" s="446"/>
      <c r="H3" s="450" t="s">
        <v>248</v>
      </c>
    </row>
    <row r="4" spans="1:13" ht="21.75" customHeight="1">
      <c r="A4" s="390"/>
      <c r="B4" s="388">
        <f>(C4-D4)*100/D4</f>
        <v>2.4502719665973487</v>
      </c>
      <c r="C4" s="301">
        <f>'مصرف انرژی'!G17/1000</f>
        <v>917141.623</v>
      </c>
      <c r="D4" s="288">
        <f>'مصرف انرژی'!G18/1000</f>
        <v>895206.626</v>
      </c>
      <c r="E4" s="32" t="s">
        <v>77</v>
      </c>
      <c r="F4" s="443" t="s">
        <v>95</v>
      </c>
      <c r="G4" s="444"/>
      <c r="H4" s="451"/>
      <c r="I4" s="30"/>
      <c r="J4" s="31"/>
      <c r="K4" s="31"/>
      <c r="L4" s="30"/>
      <c r="M4" s="30"/>
    </row>
    <row r="5" spans="1:13" ht="21.75" customHeight="1">
      <c r="A5" s="390"/>
      <c r="B5" s="388">
        <f aca="true" t="shared" si="0" ref="B5:B12">(C5-D5)*100/D5</f>
        <v>3.219088269789738</v>
      </c>
      <c r="C5" s="301">
        <f>'مصرف انرژی'!F17/1000</f>
        <v>245529.866</v>
      </c>
      <c r="D5" s="288">
        <f>'مصرف انرژی'!F18/1000</f>
        <v>237872.539</v>
      </c>
      <c r="E5" s="32" t="s">
        <v>77</v>
      </c>
      <c r="F5" s="443" t="s">
        <v>28</v>
      </c>
      <c r="G5" s="444"/>
      <c r="H5" s="451"/>
      <c r="I5" s="30"/>
      <c r="J5" s="31"/>
      <c r="K5" s="31"/>
      <c r="L5" s="30"/>
      <c r="M5" s="30"/>
    </row>
    <row r="6" spans="1:13" ht="21.75" customHeight="1">
      <c r="A6" s="390"/>
      <c r="B6" s="388">
        <f t="shared" si="0"/>
        <v>-0.7308814167975278</v>
      </c>
      <c r="C6" s="301">
        <f>'مصرف انرژی'!E17/1000</f>
        <v>1112971.206</v>
      </c>
      <c r="D6" s="288">
        <f>'مصرف انرژی'!E18/1000</f>
        <v>1121165.597</v>
      </c>
      <c r="E6" s="32" t="s">
        <v>77</v>
      </c>
      <c r="F6" s="443" t="s">
        <v>97</v>
      </c>
      <c r="G6" s="444"/>
      <c r="H6" s="451"/>
      <c r="I6" s="30"/>
      <c r="J6" s="31"/>
      <c r="K6" s="31"/>
      <c r="L6" s="30"/>
      <c r="M6" s="30"/>
    </row>
    <row r="7" spans="1:13" ht="21.75" customHeight="1">
      <c r="A7" s="390"/>
      <c r="B7" s="388">
        <f t="shared" si="0"/>
        <v>9.790667354914634</v>
      </c>
      <c r="C7" s="301">
        <f>'مصرف انرژی'!D17/1000</f>
        <v>1678570.941</v>
      </c>
      <c r="D7" s="288">
        <f>'مصرف انرژی'!D18/1000</f>
        <v>1528883.084</v>
      </c>
      <c r="E7" s="32" t="s">
        <v>77</v>
      </c>
      <c r="F7" s="443" t="s">
        <v>98</v>
      </c>
      <c r="G7" s="444"/>
      <c r="H7" s="451"/>
      <c r="I7" s="30"/>
      <c r="J7" s="31"/>
      <c r="K7" s="31"/>
      <c r="L7" s="30"/>
      <c r="M7" s="30"/>
    </row>
    <row r="8" spans="1:11" ht="21.75" customHeight="1">
      <c r="A8" s="390"/>
      <c r="B8" s="388">
        <f t="shared" si="0"/>
        <v>1.494891930695317</v>
      </c>
      <c r="C8" s="301">
        <f>'مصرف انرژی'!C17/1000</f>
        <v>172731.809</v>
      </c>
      <c r="D8" s="288">
        <f>'مصرف انرژی'!C18/1000</f>
        <v>170187.687</v>
      </c>
      <c r="E8" s="33" t="s">
        <v>77</v>
      </c>
      <c r="F8" s="445" t="s">
        <v>30</v>
      </c>
      <c r="G8" s="446"/>
      <c r="H8" s="452"/>
      <c r="J8" s="31"/>
      <c r="K8" s="31"/>
    </row>
    <row r="9" spans="1:13" ht="21.75" customHeight="1">
      <c r="A9" s="390"/>
      <c r="B9" s="388">
        <f t="shared" si="0"/>
        <v>0</v>
      </c>
      <c r="C9" s="301">
        <f>'مصرف انرژی'!B17/1000</f>
        <v>91271.837</v>
      </c>
      <c r="D9" s="288">
        <f>'مصرف انرژی'!B18/1000</f>
        <v>91271.837</v>
      </c>
      <c r="E9" s="33" t="s">
        <v>77</v>
      </c>
      <c r="F9" s="445" t="s">
        <v>35</v>
      </c>
      <c r="G9" s="446"/>
      <c r="H9" s="452"/>
      <c r="J9" s="31"/>
      <c r="K9" s="31"/>
      <c r="L9" s="30"/>
      <c r="M9" s="30"/>
    </row>
    <row r="10" spans="1:8" ht="21.75" customHeight="1">
      <c r="A10" s="390"/>
      <c r="B10" s="388">
        <f t="shared" si="0"/>
        <v>4.29289556922097</v>
      </c>
      <c r="C10" s="301">
        <f>SUM(C4:C9)</f>
        <v>4218217.282000001</v>
      </c>
      <c r="D10" s="288">
        <f>SUM(D4:D9)</f>
        <v>4044587.3699999996</v>
      </c>
      <c r="E10" s="33" t="s">
        <v>77</v>
      </c>
      <c r="F10" s="445" t="s">
        <v>2</v>
      </c>
      <c r="G10" s="446"/>
      <c r="H10" s="452"/>
    </row>
    <row r="11" spans="1:11" ht="21.75" customHeight="1">
      <c r="A11" s="390"/>
      <c r="B11" s="388">
        <f t="shared" si="0"/>
        <v>2.842947661963321</v>
      </c>
      <c r="C11" s="301">
        <f>('خرید انرژِی'!A46)/1000</f>
        <v>4781224.353</v>
      </c>
      <c r="D11" s="288">
        <f>('خرید انرژِی'!A47)/1000</f>
        <v>4649054.176</v>
      </c>
      <c r="E11" s="33" t="s">
        <v>77</v>
      </c>
      <c r="F11" s="445" t="s">
        <v>171</v>
      </c>
      <c r="G11" s="446"/>
      <c r="H11" s="452"/>
      <c r="J11" s="31"/>
      <c r="K11" s="31"/>
    </row>
    <row r="12" spans="1:10" ht="21.75" customHeight="1">
      <c r="A12" s="390"/>
      <c r="B12" s="388">
        <f t="shared" si="0"/>
        <v>-6.858893588277662</v>
      </c>
      <c r="C12" s="301">
        <f>C11-C10</f>
        <v>563007.0709999995</v>
      </c>
      <c r="D12" s="288">
        <f>D11-D10</f>
        <v>604466.8060000003</v>
      </c>
      <c r="E12" s="33" t="s">
        <v>77</v>
      </c>
      <c r="F12" s="445" t="s">
        <v>112</v>
      </c>
      <c r="G12" s="446"/>
      <c r="H12" s="452"/>
      <c r="J12" s="25"/>
    </row>
    <row r="13" spans="1:8" ht="21.75" customHeight="1">
      <c r="A13" s="390"/>
      <c r="B13" s="388">
        <f>C13-D13</f>
        <v>-1.2265563294833797</v>
      </c>
      <c r="C13" s="173">
        <f>C12*100/C11</f>
        <v>11.775374452921001</v>
      </c>
      <c r="D13" s="174">
        <f>D12*100/D11</f>
        <v>13.001930782404381</v>
      </c>
      <c r="E13" s="175" t="s">
        <v>113</v>
      </c>
      <c r="F13" s="445" t="s">
        <v>114</v>
      </c>
      <c r="G13" s="446"/>
      <c r="H13" s="453"/>
    </row>
    <row r="14" spans="1:8" ht="27.75" customHeight="1">
      <c r="A14" s="454"/>
      <c r="B14" s="455"/>
      <c r="C14" s="455"/>
      <c r="D14" s="455"/>
      <c r="E14" s="455"/>
      <c r="F14" s="455"/>
      <c r="G14" s="455"/>
      <c r="H14" s="455"/>
    </row>
    <row r="15" spans="1:8" ht="40.5" customHeight="1">
      <c r="A15" s="176" t="s">
        <v>115</v>
      </c>
      <c r="B15" s="176" t="s">
        <v>116</v>
      </c>
      <c r="C15" s="176" t="s">
        <v>117</v>
      </c>
      <c r="D15" s="177" t="s">
        <v>118</v>
      </c>
      <c r="E15" s="177" t="s">
        <v>203</v>
      </c>
      <c r="F15" s="177" t="s">
        <v>119</v>
      </c>
      <c r="G15" s="177" t="s">
        <v>111</v>
      </c>
      <c r="H15" s="447" t="s">
        <v>120</v>
      </c>
    </row>
    <row r="16" spans="1:10" ht="21" customHeight="1">
      <c r="A16" s="178">
        <f aca="true" t="shared" si="1" ref="A16:A21">D16*100/$D$22</f>
        <v>22.647737187588202</v>
      </c>
      <c r="B16" s="178">
        <f aca="true" t="shared" si="2" ref="B16:B21">E16*100/$E$22</f>
        <v>21.742398783335123</v>
      </c>
      <c r="C16" s="178">
        <f aca="true" t="shared" si="3" ref="C16:C21">F16*100/$F$22</f>
        <v>83.36791223284301</v>
      </c>
      <c r="D16" s="179">
        <f>'مصرف انرژی'!G35/1000</f>
        <v>541984.5288020002</v>
      </c>
      <c r="E16" s="179">
        <f aca="true" t="shared" si="4" ref="E16:E21">C4</f>
        <v>917141.623</v>
      </c>
      <c r="F16" s="302">
        <f>تعدادمشتركين!O18+تعدادمشتركين!H18</f>
        <v>536034</v>
      </c>
      <c r="G16" s="177" t="s">
        <v>95</v>
      </c>
      <c r="H16" s="448"/>
      <c r="J16" s="34"/>
    </row>
    <row r="17" spans="1:10" ht="21" customHeight="1">
      <c r="A17" s="178">
        <f t="shared" si="1"/>
        <v>7.768081814188291</v>
      </c>
      <c r="B17" s="178">
        <f t="shared" si="2"/>
        <v>5.820702196819647</v>
      </c>
      <c r="C17" s="178">
        <f t="shared" si="3"/>
        <v>3.604655864778358</v>
      </c>
      <c r="D17" s="179">
        <f>'مصرف انرژی'!F35/1000</f>
        <v>185898.49073599998</v>
      </c>
      <c r="E17" s="179">
        <f t="shared" si="4"/>
        <v>245529.866</v>
      </c>
      <c r="F17" s="302">
        <f>تعدادمشتركين!N18+تعدادمشتركين!G18</f>
        <v>23177</v>
      </c>
      <c r="G17" s="177" t="s">
        <v>28</v>
      </c>
      <c r="H17" s="448"/>
      <c r="J17" s="34"/>
    </row>
    <row r="18" spans="1:10" ht="21" customHeight="1">
      <c r="A18" s="178">
        <f t="shared" si="1"/>
        <v>8.875586312656974</v>
      </c>
      <c r="B18" s="178">
        <f t="shared" si="2"/>
        <v>26.384871418295038</v>
      </c>
      <c r="C18" s="178">
        <f t="shared" si="3"/>
        <v>1.380615701412499</v>
      </c>
      <c r="D18" s="179">
        <f>'مصرف انرژی'!E35/1000</f>
        <v>212402.25571600004</v>
      </c>
      <c r="E18" s="179">
        <f t="shared" si="4"/>
        <v>1112971.206</v>
      </c>
      <c r="F18" s="302">
        <f>تعدادمشتركين!M18+تعدادمشتركين!F18</f>
        <v>8877</v>
      </c>
      <c r="G18" s="177" t="s">
        <v>97</v>
      </c>
      <c r="H18" s="448"/>
      <c r="J18" s="34"/>
    </row>
    <row r="19" spans="1:10" ht="21" customHeight="1">
      <c r="A19" s="178">
        <f t="shared" si="1"/>
        <v>46.808707408828</v>
      </c>
      <c r="B19" s="178">
        <f t="shared" si="2"/>
        <v>39.793373095378634</v>
      </c>
      <c r="C19" s="178">
        <f t="shared" si="3"/>
        <v>0.8785736281715901</v>
      </c>
      <c r="D19" s="179">
        <f>'مصرف انرژی'!D35/1000</f>
        <v>1120182.339572</v>
      </c>
      <c r="E19" s="179">
        <f t="shared" si="4"/>
        <v>1678570.941</v>
      </c>
      <c r="F19" s="302">
        <f>تعدادمشتركين!L18+تعدادمشتركين!E18</f>
        <v>5649</v>
      </c>
      <c r="G19" s="177" t="s">
        <v>98</v>
      </c>
      <c r="H19" s="448"/>
      <c r="J19" s="34"/>
    </row>
    <row r="20" spans="1:11" ht="21" customHeight="1">
      <c r="A20" s="178">
        <f t="shared" si="1"/>
        <v>13.89988727673854</v>
      </c>
      <c r="B20" s="178">
        <f t="shared" si="2"/>
        <v>4.094900699807051</v>
      </c>
      <c r="C20" s="178">
        <f t="shared" si="3"/>
        <v>10.407730328131464</v>
      </c>
      <c r="D20" s="179">
        <f>'مصرف انرژی'!C35/1000</f>
        <v>332639.141548</v>
      </c>
      <c r="E20" s="179">
        <f t="shared" si="4"/>
        <v>172731.809</v>
      </c>
      <c r="F20" s="302">
        <f>تعدادمشتركين!K18+تعدادمشتركين!D18</f>
        <v>66919</v>
      </c>
      <c r="G20" s="177" t="s">
        <v>30</v>
      </c>
      <c r="H20" s="448"/>
      <c r="J20" s="34"/>
      <c r="K20" s="15"/>
    </row>
    <row r="21" spans="1:10" ht="21" customHeight="1">
      <c r="A21" s="178">
        <f t="shared" si="1"/>
        <v>0</v>
      </c>
      <c r="B21" s="178">
        <f t="shared" si="2"/>
        <v>2.163753806364496</v>
      </c>
      <c r="C21" s="178">
        <f t="shared" si="3"/>
        <v>0.36051224466308124</v>
      </c>
      <c r="D21" s="180">
        <v>0</v>
      </c>
      <c r="E21" s="179">
        <f t="shared" si="4"/>
        <v>91271.837</v>
      </c>
      <c r="F21" s="302">
        <f>تعدادمشتركين!J18+تعدادمشتركين!C18</f>
        <v>2318</v>
      </c>
      <c r="G21" s="177" t="s">
        <v>35</v>
      </c>
      <c r="H21" s="448"/>
      <c r="J21" s="34"/>
    </row>
    <row r="22" spans="1:10" ht="21" customHeight="1">
      <c r="A22" s="181">
        <f aca="true" t="shared" si="5" ref="A22:F22">SUM(A16:A21)</f>
        <v>100</v>
      </c>
      <c r="B22" s="181">
        <f t="shared" si="5"/>
        <v>100</v>
      </c>
      <c r="C22" s="181">
        <f t="shared" si="5"/>
        <v>100</v>
      </c>
      <c r="D22" s="179">
        <f t="shared" si="5"/>
        <v>2393106.756374</v>
      </c>
      <c r="E22" s="179">
        <f t="shared" si="5"/>
        <v>4218217.282000001</v>
      </c>
      <c r="F22" s="302">
        <f t="shared" si="5"/>
        <v>642974</v>
      </c>
      <c r="G22" s="177" t="s">
        <v>2</v>
      </c>
      <c r="H22" s="449"/>
      <c r="J22" s="34"/>
    </row>
    <row r="23" spans="2:8" ht="30" customHeight="1">
      <c r="B23" s="22"/>
      <c r="C23" s="27"/>
      <c r="D23" s="27"/>
      <c r="E23" s="27"/>
      <c r="F23" s="23"/>
      <c r="G23" s="23"/>
      <c r="H23" s="28"/>
    </row>
    <row r="24" ht="12.75">
      <c r="H24" s="46"/>
    </row>
  </sheetData>
  <sheetProtection/>
  <mergeCells count="16">
    <mergeCell ref="H15:H22"/>
    <mergeCell ref="F13:G13"/>
    <mergeCell ref="F12:G12"/>
    <mergeCell ref="H3:H13"/>
    <mergeCell ref="F5:G5"/>
    <mergeCell ref="F7:G7"/>
    <mergeCell ref="A14:H14"/>
    <mergeCell ref="F11:G11"/>
    <mergeCell ref="A1:H1"/>
    <mergeCell ref="A2:H2"/>
    <mergeCell ref="F6:G6"/>
    <mergeCell ref="F3:G3"/>
    <mergeCell ref="F4:G4"/>
    <mergeCell ref="F10:G10"/>
    <mergeCell ref="F9:G9"/>
    <mergeCell ref="F8:G8"/>
  </mergeCells>
  <printOptions horizontalCentered="1"/>
  <pageMargins left="0.17" right="0.16" top="0.22" bottom="0.21" header="0.17" footer="0.19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3">
      <selection activeCell="L27" sqref="L27"/>
    </sheetView>
  </sheetViews>
  <sheetFormatPr defaultColWidth="9.140625" defaultRowHeight="12.75"/>
  <cols>
    <col min="1" max="1" width="11.28125" style="0" bestFit="1" customWidth="1"/>
    <col min="2" max="2" width="10.00390625" style="0" bestFit="1" customWidth="1"/>
    <col min="3" max="3" width="18.00390625" style="0" bestFit="1" customWidth="1"/>
    <col min="4" max="4" width="16.421875" style="0" bestFit="1" customWidth="1"/>
    <col min="5" max="5" width="18.421875" style="0" bestFit="1" customWidth="1"/>
    <col min="6" max="6" width="17.00390625" style="0" bestFit="1" customWidth="1"/>
    <col min="7" max="7" width="12.8515625" style="0" customWidth="1"/>
    <col min="8" max="12" width="8.00390625" style="1" customWidth="1"/>
    <col min="13" max="13" width="1.7109375" style="1" customWidth="1"/>
    <col min="14" max="16" width="9.140625" style="1" customWidth="1"/>
  </cols>
  <sheetData>
    <row r="1" spans="1:7" ht="28.5">
      <c r="A1" s="456" t="s">
        <v>269</v>
      </c>
      <c r="B1" s="456"/>
      <c r="C1" s="456"/>
      <c r="D1" s="456"/>
      <c r="E1" s="456"/>
      <c r="F1" s="456"/>
      <c r="G1" s="456"/>
    </row>
    <row r="2" spans="1:7" ht="21">
      <c r="A2" s="36" t="s">
        <v>137</v>
      </c>
      <c r="B2" s="36" t="s">
        <v>138</v>
      </c>
      <c r="C2" s="36" t="s">
        <v>139</v>
      </c>
      <c r="D2" s="36" t="s">
        <v>165</v>
      </c>
      <c r="E2" s="36" t="s">
        <v>140</v>
      </c>
      <c r="F2" s="36" t="s">
        <v>141</v>
      </c>
      <c r="G2" s="36"/>
    </row>
    <row r="3" spans="1:7" ht="21">
      <c r="A3" s="276">
        <f>C3+E3</f>
        <v>404440</v>
      </c>
      <c r="B3" s="276">
        <f>D3+F3</f>
        <v>1897</v>
      </c>
      <c r="C3" s="276">
        <v>118130</v>
      </c>
      <c r="D3" s="276">
        <v>159</v>
      </c>
      <c r="E3" s="276">
        <v>286310</v>
      </c>
      <c r="F3" s="276">
        <v>1738</v>
      </c>
      <c r="G3" s="36" t="s">
        <v>123</v>
      </c>
    </row>
    <row r="4" spans="1:7" ht="21">
      <c r="A4" s="276">
        <f aca="true" t="shared" si="0" ref="A4:B16">C4+E4</f>
        <v>255415</v>
      </c>
      <c r="B4" s="276">
        <f t="shared" si="0"/>
        <v>1447</v>
      </c>
      <c r="C4" s="276">
        <v>38750</v>
      </c>
      <c r="D4" s="276">
        <v>47</v>
      </c>
      <c r="E4" s="276">
        <v>216665</v>
      </c>
      <c r="F4" s="276">
        <v>1400</v>
      </c>
      <c r="G4" s="36" t="s">
        <v>122</v>
      </c>
    </row>
    <row r="5" spans="1:7" ht="21">
      <c r="A5" s="276">
        <f t="shared" si="0"/>
        <v>57160</v>
      </c>
      <c r="B5" s="276">
        <f t="shared" si="0"/>
        <v>616</v>
      </c>
      <c r="C5" s="276">
        <v>0</v>
      </c>
      <c r="D5" s="276">
        <v>0</v>
      </c>
      <c r="E5" s="276">
        <v>57160</v>
      </c>
      <c r="F5" s="276">
        <v>616</v>
      </c>
      <c r="G5" s="36" t="s">
        <v>129</v>
      </c>
    </row>
    <row r="6" spans="1:7" ht="21">
      <c r="A6" s="276">
        <f t="shared" si="0"/>
        <v>381400</v>
      </c>
      <c r="B6" s="276">
        <f t="shared" si="0"/>
        <v>2183</v>
      </c>
      <c r="C6" s="276">
        <v>63480</v>
      </c>
      <c r="D6" s="276">
        <v>86</v>
      </c>
      <c r="E6" s="276">
        <v>317920</v>
      </c>
      <c r="F6" s="276">
        <v>2097</v>
      </c>
      <c r="G6" s="36" t="s">
        <v>14</v>
      </c>
    </row>
    <row r="7" spans="1:7" ht="21">
      <c r="A7" s="276">
        <f t="shared" si="0"/>
        <v>198785</v>
      </c>
      <c r="B7" s="276">
        <f t="shared" si="0"/>
        <v>1302</v>
      </c>
      <c r="C7" s="276">
        <v>30950</v>
      </c>
      <c r="D7" s="276">
        <v>33</v>
      </c>
      <c r="E7" s="276">
        <v>167835</v>
      </c>
      <c r="F7" s="276">
        <v>1269</v>
      </c>
      <c r="G7" s="36" t="s">
        <v>15</v>
      </c>
    </row>
    <row r="8" spans="1:7" ht="21">
      <c r="A8" s="276">
        <f t="shared" si="0"/>
        <v>58825</v>
      </c>
      <c r="B8" s="276">
        <f t="shared" si="0"/>
        <v>491</v>
      </c>
      <c r="C8" s="276">
        <v>3140</v>
      </c>
      <c r="D8" s="276">
        <v>4</v>
      </c>
      <c r="E8" s="276">
        <v>55685</v>
      </c>
      <c r="F8" s="276">
        <v>487</v>
      </c>
      <c r="G8" s="36" t="s">
        <v>16</v>
      </c>
    </row>
    <row r="9" spans="1:7" ht="21">
      <c r="A9" s="276">
        <f t="shared" si="0"/>
        <v>178055</v>
      </c>
      <c r="B9" s="276">
        <f t="shared" si="0"/>
        <v>1634</v>
      </c>
      <c r="C9" s="276">
        <v>7550</v>
      </c>
      <c r="D9" s="276">
        <v>10</v>
      </c>
      <c r="E9" s="276">
        <v>170505</v>
      </c>
      <c r="F9" s="276">
        <v>1624</v>
      </c>
      <c r="G9" s="36" t="s">
        <v>11</v>
      </c>
    </row>
    <row r="10" spans="1:7" ht="21">
      <c r="A10" s="276">
        <f t="shared" si="0"/>
        <v>157435</v>
      </c>
      <c r="B10" s="276">
        <f t="shared" si="0"/>
        <v>949</v>
      </c>
      <c r="C10" s="276">
        <v>22190</v>
      </c>
      <c r="D10" s="276">
        <v>22</v>
      </c>
      <c r="E10" s="276">
        <v>135245</v>
      </c>
      <c r="F10" s="276">
        <v>927</v>
      </c>
      <c r="G10" s="36" t="s">
        <v>12</v>
      </c>
    </row>
    <row r="11" spans="1:7" ht="21">
      <c r="A11" s="276">
        <f t="shared" si="0"/>
        <v>157250</v>
      </c>
      <c r="B11" s="276">
        <f t="shared" si="0"/>
        <v>910</v>
      </c>
      <c r="C11" s="276">
        <v>31440</v>
      </c>
      <c r="D11" s="276">
        <v>37</v>
      </c>
      <c r="E11" s="276">
        <v>125810</v>
      </c>
      <c r="F11" s="276">
        <v>873</v>
      </c>
      <c r="G11" s="36" t="s">
        <v>13</v>
      </c>
    </row>
    <row r="12" spans="1:7" ht="21">
      <c r="A12" s="276">
        <f t="shared" si="0"/>
        <v>156200</v>
      </c>
      <c r="B12" s="276">
        <f t="shared" si="0"/>
        <v>1425</v>
      </c>
      <c r="C12" s="276">
        <v>2800</v>
      </c>
      <c r="D12" s="276">
        <v>3</v>
      </c>
      <c r="E12" s="276">
        <v>153400</v>
      </c>
      <c r="F12" s="276">
        <v>1422</v>
      </c>
      <c r="G12" s="36" t="s">
        <v>9</v>
      </c>
    </row>
    <row r="13" spans="1:7" ht="21">
      <c r="A13" s="276">
        <f t="shared" si="0"/>
        <v>96145</v>
      </c>
      <c r="B13" s="276">
        <f t="shared" si="0"/>
        <v>917</v>
      </c>
      <c r="C13" s="276">
        <v>630</v>
      </c>
      <c r="D13" s="276">
        <v>1</v>
      </c>
      <c r="E13" s="276">
        <v>95515</v>
      </c>
      <c r="F13" s="276">
        <v>916</v>
      </c>
      <c r="G13" s="36" t="s">
        <v>10</v>
      </c>
    </row>
    <row r="14" spans="1:7" ht="21">
      <c r="A14" s="276">
        <f t="shared" si="0"/>
        <v>39415</v>
      </c>
      <c r="B14" s="276">
        <f t="shared" si="0"/>
        <v>272</v>
      </c>
      <c r="C14" s="276">
        <v>6090</v>
      </c>
      <c r="D14" s="276">
        <v>8</v>
      </c>
      <c r="E14" s="276">
        <v>33325</v>
      </c>
      <c r="F14" s="276">
        <v>264</v>
      </c>
      <c r="G14" s="36" t="s">
        <v>27</v>
      </c>
    </row>
    <row r="15" spans="1:7" ht="21">
      <c r="A15" s="276">
        <f t="shared" si="0"/>
        <v>31790</v>
      </c>
      <c r="B15" s="276">
        <f t="shared" si="0"/>
        <v>261</v>
      </c>
      <c r="C15" s="276">
        <v>3060</v>
      </c>
      <c r="D15" s="276">
        <v>5</v>
      </c>
      <c r="E15" s="276">
        <v>28730</v>
      </c>
      <c r="F15" s="276">
        <v>256</v>
      </c>
      <c r="G15" s="36" t="s">
        <v>7</v>
      </c>
    </row>
    <row r="16" spans="1:7" ht="21">
      <c r="A16" s="276">
        <f t="shared" si="0"/>
        <v>42590</v>
      </c>
      <c r="B16" s="276">
        <f t="shared" si="0"/>
        <v>371</v>
      </c>
      <c r="C16" s="276">
        <v>10550</v>
      </c>
      <c r="D16" s="276">
        <v>9</v>
      </c>
      <c r="E16" s="276">
        <v>32040</v>
      </c>
      <c r="F16" s="276">
        <v>362</v>
      </c>
      <c r="G16" s="36" t="s">
        <v>8</v>
      </c>
    </row>
    <row r="17" spans="1:7" ht="21">
      <c r="A17" s="276">
        <f aca="true" t="shared" si="1" ref="A17:F17">SUM(A3:A16)</f>
        <v>2214905</v>
      </c>
      <c r="B17" s="276">
        <f t="shared" si="1"/>
        <v>14675</v>
      </c>
      <c r="C17" s="276">
        <f t="shared" si="1"/>
        <v>338760</v>
      </c>
      <c r="D17" s="276">
        <f t="shared" si="1"/>
        <v>424</v>
      </c>
      <c r="E17" s="276">
        <f t="shared" si="1"/>
        <v>1876145</v>
      </c>
      <c r="F17" s="276">
        <f t="shared" si="1"/>
        <v>14251</v>
      </c>
      <c r="G17" s="36" t="s">
        <v>25</v>
      </c>
    </row>
    <row r="19" spans="1:7" ht="28.5">
      <c r="A19" s="456" t="s">
        <v>268</v>
      </c>
      <c r="B19" s="456"/>
      <c r="C19" s="456"/>
      <c r="D19" s="456"/>
      <c r="E19" s="456"/>
      <c r="F19" s="456"/>
      <c r="G19" s="456"/>
    </row>
    <row r="20" spans="1:7" ht="21">
      <c r="A20" s="36" t="s">
        <v>137</v>
      </c>
      <c r="B20" s="36" t="s">
        <v>138</v>
      </c>
      <c r="C20" s="36" t="s">
        <v>139</v>
      </c>
      <c r="D20" s="36" t="s">
        <v>165</v>
      </c>
      <c r="E20" s="36" t="s">
        <v>140</v>
      </c>
      <c r="F20" s="36" t="s">
        <v>141</v>
      </c>
      <c r="G20" s="36"/>
    </row>
    <row r="21" spans="1:7" ht="21">
      <c r="A21" s="276">
        <f>C21+E21</f>
        <v>11095</v>
      </c>
      <c r="B21" s="276">
        <f>D21+F21</f>
        <v>63</v>
      </c>
      <c r="C21" s="276">
        <v>800</v>
      </c>
      <c r="D21" s="276">
        <v>1</v>
      </c>
      <c r="E21" s="276">
        <v>10295</v>
      </c>
      <c r="F21" s="276">
        <v>62</v>
      </c>
      <c r="G21" s="36" t="s">
        <v>123</v>
      </c>
    </row>
    <row r="22" spans="1:7" ht="21">
      <c r="A22" s="276">
        <f aca="true" t="shared" si="2" ref="A22:A34">C22+E22</f>
        <v>4520</v>
      </c>
      <c r="B22" s="276">
        <f aca="true" t="shared" si="3" ref="B22:B34">D22+F22</f>
        <v>31</v>
      </c>
      <c r="C22" s="276">
        <v>520</v>
      </c>
      <c r="D22" s="276">
        <v>0</v>
      </c>
      <c r="E22" s="276">
        <v>4000</v>
      </c>
      <c r="F22" s="276">
        <v>31</v>
      </c>
      <c r="G22" s="36" t="s">
        <v>122</v>
      </c>
    </row>
    <row r="23" spans="1:7" ht="21">
      <c r="A23" s="276">
        <f t="shared" si="2"/>
        <v>1720</v>
      </c>
      <c r="B23" s="276">
        <f t="shared" si="3"/>
        <v>19</v>
      </c>
      <c r="C23" s="276">
        <v>0</v>
      </c>
      <c r="D23" s="276">
        <v>0</v>
      </c>
      <c r="E23" s="276">
        <v>1720</v>
      </c>
      <c r="F23" s="276">
        <v>19</v>
      </c>
      <c r="G23" s="36" t="s">
        <v>129</v>
      </c>
    </row>
    <row r="24" spans="1:7" ht="21">
      <c r="A24" s="276">
        <f t="shared" si="2"/>
        <v>9940</v>
      </c>
      <c r="B24" s="276">
        <f t="shared" si="3"/>
        <v>67</v>
      </c>
      <c r="C24" s="276">
        <v>1250</v>
      </c>
      <c r="D24" s="276">
        <v>1</v>
      </c>
      <c r="E24" s="276">
        <v>8690</v>
      </c>
      <c r="F24" s="276">
        <v>66</v>
      </c>
      <c r="G24" s="36" t="s">
        <v>14</v>
      </c>
    </row>
    <row r="25" spans="1:7" ht="21">
      <c r="A25" s="276">
        <f t="shared" si="2"/>
        <v>6610</v>
      </c>
      <c r="B25" s="276">
        <f t="shared" si="3"/>
        <v>49</v>
      </c>
      <c r="C25" s="276">
        <v>1000</v>
      </c>
      <c r="D25" s="276">
        <v>1</v>
      </c>
      <c r="E25" s="276">
        <v>5610</v>
      </c>
      <c r="F25" s="276">
        <v>48</v>
      </c>
      <c r="G25" s="36" t="s">
        <v>15</v>
      </c>
    </row>
    <row r="26" spans="1:7" ht="21">
      <c r="A26" s="276">
        <f t="shared" si="2"/>
        <v>1230</v>
      </c>
      <c r="B26" s="276">
        <f t="shared" si="3"/>
        <v>18</v>
      </c>
      <c r="C26" s="276">
        <v>0</v>
      </c>
      <c r="D26" s="276">
        <v>0</v>
      </c>
      <c r="E26" s="276">
        <v>1230</v>
      </c>
      <c r="F26" s="276">
        <v>18</v>
      </c>
      <c r="G26" s="36" t="s">
        <v>16</v>
      </c>
    </row>
    <row r="27" spans="1:7" ht="21">
      <c r="A27" s="276">
        <f t="shared" si="2"/>
        <v>3590</v>
      </c>
      <c r="B27" s="276">
        <f t="shared" si="3"/>
        <v>36</v>
      </c>
      <c r="C27" s="276">
        <v>0</v>
      </c>
      <c r="D27" s="276">
        <v>0</v>
      </c>
      <c r="E27" s="276">
        <v>3590</v>
      </c>
      <c r="F27" s="276">
        <v>36</v>
      </c>
      <c r="G27" s="36" t="s">
        <v>11</v>
      </c>
    </row>
    <row r="28" spans="1:7" ht="21">
      <c r="A28" s="276">
        <f t="shared" si="2"/>
        <v>7050</v>
      </c>
      <c r="B28" s="276">
        <f t="shared" si="3"/>
        <v>42</v>
      </c>
      <c r="C28" s="276">
        <v>0</v>
      </c>
      <c r="D28" s="276">
        <v>0</v>
      </c>
      <c r="E28" s="276">
        <v>7050</v>
      </c>
      <c r="F28" s="276">
        <v>42</v>
      </c>
      <c r="G28" s="36" t="s">
        <v>12</v>
      </c>
    </row>
    <row r="29" spans="1:7" ht="21">
      <c r="A29" s="276">
        <f t="shared" si="2"/>
        <v>5930</v>
      </c>
      <c r="B29" s="276">
        <f t="shared" si="3"/>
        <v>43</v>
      </c>
      <c r="C29" s="276">
        <v>0</v>
      </c>
      <c r="D29" s="276">
        <v>0</v>
      </c>
      <c r="E29" s="276">
        <v>5930</v>
      </c>
      <c r="F29" s="276">
        <v>43</v>
      </c>
      <c r="G29" s="36" t="s">
        <v>13</v>
      </c>
    </row>
    <row r="30" spans="1:7" ht="21">
      <c r="A30" s="276">
        <f t="shared" si="2"/>
        <v>9380</v>
      </c>
      <c r="B30" s="276">
        <f t="shared" si="3"/>
        <v>65</v>
      </c>
      <c r="C30" s="276">
        <v>1800</v>
      </c>
      <c r="D30" s="276">
        <v>2</v>
      </c>
      <c r="E30" s="276">
        <v>7580</v>
      </c>
      <c r="F30" s="276">
        <v>63</v>
      </c>
      <c r="G30" s="36" t="s">
        <v>9</v>
      </c>
    </row>
    <row r="31" spans="1:7" ht="21">
      <c r="A31" s="276">
        <f t="shared" si="2"/>
        <v>1325</v>
      </c>
      <c r="B31" s="276">
        <f t="shared" si="3"/>
        <v>23</v>
      </c>
      <c r="C31" s="276">
        <v>0</v>
      </c>
      <c r="D31" s="276">
        <v>0</v>
      </c>
      <c r="E31" s="276">
        <v>1325</v>
      </c>
      <c r="F31" s="276">
        <v>23</v>
      </c>
      <c r="G31" s="36" t="s">
        <v>10</v>
      </c>
    </row>
    <row r="32" spans="1:7" ht="21">
      <c r="A32" s="276">
        <f t="shared" si="2"/>
        <v>365</v>
      </c>
      <c r="B32" s="276">
        <f t="shared" si="3"/>
        <v>0</v>
      </c>
      <c r="C32" s="276">
        <v>0</v>
      </c>
      <c r="D32" s="276">
        <v>0</v>
      </c>
      <c r="E32" s="276">
        <v>365</v>
      </c>
      <c r="F32" s="276">
        <v>0</v>
      </c>
      <c r="G32" s="36" t="s">
        <v>27</v>
      </c>
    </row>
    <row r="33" spans="1:7" ht="21">
      <c r="A33" s="276">
        <f t="shared" si="2"/>
        <v>920</v>
      </c>
      <c r="B33" s="276">
        <f t="shared" si="3"/>
        <v>14</v>
      </c>
      <c r="C33" s="276">
        <v>0</v>
      </c>
      <c r="D33" s="276">
        <v>0</v>
      </c>
      <c r="E33" s="276">
        <v>920</v>
      </c>
      <c r="F33" s="276">
        <v>14</v>
      </c>
      <c r="G33" s="36" t="s">
        <v>7</v>
      </c>
    </row>
    <row r="34" spans="1:7" ht="21">
      <c r="A34" s="276">
        <f t="shared" si="2"/>
        <v>1540</v>
      </c>
      <c r="B34" s="276">
        <f t="shared" si="3"/>
        <v>20</v>
      </c>
      <c r="C34" s="276">
        <v>0</v>
      </c>
      <c r="D34" s="276">
        <v>0</v>
      </c>
      <c r="E34" s="276">
        <v>1540</v>
      </c>
      <c r="F34" s="276">
        <v>20</v>
      </c>
      <c r="G34" s="36" t="s">
        <v>8</v>
      </c>
    </row>
    <row r="35" spans="1:7" ht="21">
      <c r="A35" s="277">
        <f aca="true" t="shared" si="4" ref="A35:F35">SUM(A21:A34)</f>
        <v>65215</v>
      </c>
      <c r="B35" s="277">
        <f t="shared" si="4"/>
        <v>490</v>
      </c>
      <c r="C35" s="277">
        <f t="shared" si="4"/>
        <v>5370</v>
      </c>
      <c r="D35" s="277">
        <f t="shared" si="4"/>
        <v>5</v>
      </c>
      <c r="E35" s="277">
        <f t="shared" si="4"/>
        <v>59845</v>
      </c>
      <c r="F35" s="277">
        <f t="shared" si="4"/>
        <v>485</v>
      </c>
      <c r="G35" s="36" t="s">
        <v>25</v>
      </c>
    </row>
    <row r="36" spans="1:7" ht="21">
      <c r="A36" s="276">
        <f>E36+C36</f>
        <v>69450</v>
      </c>
      <c r="B36" s="276">
        <f>F36+D36</f>
        <v>533</v>
      </c>
      <c r="C36" s="276">
        <v>4830</v>
      </c>
      <c r="D36" s="276">
        <v>5</v>
      </c>
      <c r="E36" s="276">
        <v>64620</v>
      </c>
      <c r="F36" s="276">
        <v>528</v>
      </c>
      <c r="G36" s="116" t="s">
        <v>195</v>
      </c>
    </row>
    <row r="37" spans="1:7" ht="51" customHeight="1">
      <c r="A37" s="314"/>
      <c r="B37" s="314"/>
      <c r="C37" s="314"/>
      <c r="D37" s="314"/>
      <c r="E37" s="314"/>
      <c r="F37" s="314"/>
      <c r="G37" s="314"/>
    </row>
  </sheetData>
  <sheetProtection/>
  <mergeCells count="2">
    <mergeCell ref="A1:G1"/>
    <mergeCell ref="A19:G19"/>
  </mergeCells>
  <printOptions/>
  <pageMargins left="0.33" right="0.2" top="0.31" bottom="0.39" header="0.26" footer="0.23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pane ySplit="5" topLeftCell="A15" activePane="bottomLeft" state="frozen"/>
      <selection pane="topLeft" activeCell="L27" sqref="L27"/>
      <selection pane="bottomLeft" activeCell="D20" sqref="C20:D20"/>
    </sheetView>
  </sheetViews>
  <sheetFormatPr defaultColWidth="9.140625" defaultRowHeight="12.75"/>
  <cols>
    <col min="2" max="2" width="9.8515625" style="0" bestFit="1" customWidth="1"/>
    <col min="6" max="6" width="9.8515625" style="0" bestFit="1" customWidth="1"/>
    <col min="10" max="10" width="6.28125" style="0" customWidth="1"/>
  </cols>
  <sheetData>
    <row r="1" spans="1:10" ht="26.25" customHeight="1">
      <c r="A1" s="459" t="s">
        <v>1</v>
      </c>
      <c r="B1" s="459"/>
      <c r="C1" s="459"/>
      <c r="D1" s="459"/>
      <c r="E1" s="459"/>
      <c r="F1" s="459"/>
      <c r="G1" s="459"/>
      <c r="H1" s="459"/>
      <c r="I1" s="459"/>
      <c r="J1" s="459"/>
    </row>
    <row r="2" spans="1:10" ht="26.25" customHeight="1">
      <c r="A2" s="460" t="s">
        <v>261</v>
      </c>
      <c r="B2" s="460"/>
      <c r="C2" s="460"/>
      <c r="D2" s="460"/>
      <c r="E2" s="460"/>
      <c r="F2" s="460"/>
      <c r="G2" s="460"/>
      <c r="H2" s="460"/>
      <c r="I2" s="460"/>
      <c r="J2" s="460"/>
    </row>
    <row r="3" spans="1:10" ht="24" customHeight="1">
      <c r="A3" s="461" t="s">
        <v>168</v>
      </c>
      <c r="B3" s="462"/>
      <c r="C3" s="462"/>
      <c r="D3" s="463"/>
      <c r="E3" s="461" t="s">
        <v>142</v>
      </c>
      <c r="F3" s="462"/>
      <c r="G3" s="462"/>
      <c r="H3" s="463"/>
      <c r="I3" s="464" t="s">
        <v>143</v>
      </c>
      <c r="J3" s="464" t="s">
        <v>0</v>
      </c>
    </row>
    <row r="4" spans="1:10" ht="19.5" customHeight="1">
      <c r="A4" s="465" t="s">
        <v>3</v>
      </c>
      <c r="B4" s="466"/>
      <c r="C4" s="465" t="s">
        <v>144</v>
      </c>
      <c r="D4" s="466"/>
      <c r="E4" s="465" t="s">
        <v>3</v>
      </c>
      <c r="F4" s="466"/>
      <c r="G4" s="465" t="s">
        <v>144</v>
      </c>
      <c r="H4" s="466"/>
      <c r="I4" s="464"/>
      <c r="J4" s="464"/>
    </row>
    <row r="5" spans="1:10" ht="19.5" customHeight="1">
      <c r="A5" s="145" t="s">
        <v>145</v>
      </c>
      <c r="B5" s="145" t="s">
        <v>146</v>
      </c>
      <c r="C5" s="145" t="s">
        <v>145</v>
      </c>
      <c r="D5" s="145" t="s">
        <v>146</v>
      </c>
      <c r="E5" s="145" t="s">
        <v>145</v>
      </c>
      <c r="F5" s="145" t="s">
        <v>146</v>
      </c>
      <c r="G5" s="145" t="s">
        <v>145</v>
      </c>
      <c r="H5" s="145" t="s">
        <v>146</v>
      </c>
      <c r="I5" s="464"/>
      <c r="J5" s="464"/>
    </row>
    <row r="6" spans="1:11" s="1" customFormat="1" ht="27.75" customHeight="1">
      <c r="A6" s="146">
        <v>370.8949999999999</v>
      </c>
      <c r="B6" s="146">
        <v>1937.557</v>
      </c>
      <c r="C6" s="146">
        <v>4.704</v>
      </c>
      <c r="D6" s="146">
        <v>26.378</v>
      </c>
      <c r="E6" s="146">
        <v>131.41300000000004</v>
      </c>
      <c r="F6" s="146">
        <v>1556.474</v>
      </c>
      <c r="G6" s="146">
        <v>4.865</v>
      </c>
      <c r="H6" s="146">
        <v>10.31</v>
      </c>
      <c r="I6" s="147" t="s">
        <v>4</v>
      </c>
      <c r="J6" s="148">
        <v>1</v>
      </c>
      <c r="K6" s="37"/>
    </row>
    <row r="7" spans="1:11" ht="27.75" customHeight="1">
      <c r="A7" s="146">
        <v>4.858</v>
      </c>
      <c r="B7" s="146">
        <v>335.969</v>
      </c>
      <c r="C7" s="146">
        <v>0</v>
      </c>
      <c r="D7" s="146">
        <v>5.009</v>
      </c>
      <c r="E7" s="146">
        <v>2.0220000000000002</v>
      </c>
      <c r="F7" s="146">
        <v>505.80499999999995</v>
      </c>
      <c r="G7" s="146">
        <v>0</v>
      </c>
      <c r="H7" s="146">
        <v>5.143</v>
      </c>
      <c r="I7" s="147" t="s">
        <v>5</v>
      </c>
      <c r="J7" s="148">
        <v>2</v>
      </c>
      <c r="K7" s="37"/>
    </row>
    <row r="8" spans="1:11" ht="27.75" customHeight="1">
      <c r="A8" s="146">
        <v>77.074</v>
      </c>
      <c r="B8" s="146">
        <v>736.0870000000002</v>
      </c>
      <c r="C8" s="146">
        <v>0.2</v>
      </c>
      <c r="D8" s="146">
        <v>8.647</v>
      </c>
      <c r="E8" s="146">
        <v>61.224000000000004</v>
      </c>
      <c r="F8" s="146">
        <v>1344.3169999999998</v>
      </c>
      <c r="G8" s="146">
        <v>0</v>
      </c>
      <c r="H8" s="146">
        <v>8.242</v>
      </c>
      <c r="I8" s="147" t="s">
        <v>14</v>
      </c>
      <c r="J8" s="148">
        <v>3</v>
      </c>
      <c r="K8" s="37"/>
    </row>
    <row r="9" spans="1:11" ht="27.75" customHeight="1">
      <c r="A9" s="146">
        <v>59.014</v>
      </c>
      <c r="B9" s="146">
        <v>646.144</v>
      </c>
      <c r="C9" s="146">
        <v>0.014</v>
      </c>
      <c r="D9" s="146">
        <v>9.644</v>
      </c>
      <c r="E9" s="146">
        <v>39.1</v>
      </c>
      <c r="F9" s="146">
        <v>1334.039</v>
      </c>
      <c r="G9" s="146">
        <v>0.4</v>
      </c>
      <c r="H9" s="146">
        <v>17.767</v>
      </c>
      <c r="I9" s="147" t="s">
        <v>15</v>
      </c>
      <c r="J9" s="148">
        <v>4</v>
      </c>
      <c r="K9" s="37"/>
    </row>
    <row r="10" spans="1:11" ht="27.75" customHeight="1">
      <c r="A10" s="146">
        <v>8.360999999999999</v>
      </c>
      <c r="B10" s="146">
        <v>259.30800000000005</v>
      </c>
      <c r="C10" s="146">
        <v>0.012</v>
      </c>
      <c r="D10" s="146">
        <v>-1.325</v>
      </c>
      <c r="E10" s="146">
        <v>2.933</v>
      </c>
      <c r="F10" s="146">
        <v>626.8439999999999</v>
      </c>
      <c r="G10" s="146">
        <v>0</v>
      </c>
      <c r="H10" s="146">
        <v>29.403</v>
      </c>
      <c r="I10" s="147" t="s">
        <v>16</v>
      </c>
      <c r="J10" s="148">
        <v>5</v>
      </c>
      <c r="K10" s="37"/>
    </row>
    <row r="11" spans="1:11" ht="27.75" customHeight="1">
      <c r="A11" s="146">
        <v>36.49399999999999</v>
      </c>
      <c r="B11" s="146">
        <v>826.9760000000007</v>
      </c>
      <c r="C11" s="146">
        <v>0</v>
      </c>
      <c r="D11" s="146">
        <v>2.664</v>
      </c>
      <c r="E11" s="146">
        <v>18.717000000000006</v>
      </c>
      <c r="F11" s="146">
        <v>1211.683</v>
      </c>
      <c r="G11" s="146">
        <v>-0.095</v>
      </c>
      <c r="H11" s="146">
        <v>13.615</v>
      </c>
      <c r="I11" s="147" t="s">
        <v>11</v>
      </c>
      <c r="J11" s="148">
        <v>6</v>
      </c>
      <c r="K11" s="37"/>
    </row>
    <row r="12" spans="1:11" ht="27.75" customHeight="1">
      <c r="A12" s="146">
        <v>16.137999999999998</v>
      </c>
      <c r="B12" s="146">
        <v>274.25900000000007</v>
      </c>
      <c r="C12" s="146">
        <v>0</v>
      </c>
      <c r="D12" s="146">
        <v>7.504</v>
      </c>
      <c r="E12" s="146">
        <v>5.57</v>
      </c>
      <c r="F12" s="146">
        <v>504.7370000000001</v>
      </c>
      <c r="G12" s="146">
        <v>0</v>
      </c>
      <c r="H12" s="146">
        <v>13.608</v>
      </c>
      <c r="I12" s="147" t="s">
        <v>12</v>
      </c>
      <c r="J12" s="148">
        <v>7</v>
      </c>
      <c r="K12" s="37"/>
    </row>
    <row r="13" spans="1:11" ht="27.75" customHeight="1">
      <c r="A13" s="146">
        <v>7.265</v>
      </c>
      <c r="B13" s="146">
        <v>274.40099999999995</v>
      </c>
      <c r="C13" s="146">
        <v>0</v>
      </c>
      <c r="D13" s="146">
        <v>9.126</v>
      </c>
      <c r="E13" s="146">
        <v>8.646</v>
      </c>
      <c r="F13" s="146">
        <v>676.914</v>
      </c>
      <c r="G13" s="146">
        <v>0</v>
      </c>
      <c r="H13" s="146">
        <v>5.374</v>
      </c>
      <c r="I13" s="147" t="s">
        <v>13</v>
      </c>
      <c r="J13" s="148">
        <v>8</v>
      </c>
      <c r="K13" s="37"/>
    </row>
    <row r="14" spans="1:11" ht="27.75" customHeight="1">
      <c r="A14" s="146">
        <v>30.962</v>
      </c>
      <c r="B14" s="146">
        <v>724.913</v>
      </c>
      <c r="C14" s="146">
        <v>1.23</v>
      </c>
      <c r="D14" s="146">
        <v>12.821</v>
      </c>
      <c r="E14" s="146">
        <v>10.009999999999998</v>
      </c>
      <c r="F14" s="146">
        <v>1342.543</v>
      </c>
      <c r="G14" s="146">
        <v>0.652</v>
      </c>
      <c r="H14" s="146">
        <v>10.08</v>
      </c>
      <c r="I14" s="147" t="s">
        <v>9</v>
      </c>
      <c r="J14" s="148">
        <v>9</v>
      </c>
      <c r="K14" s="37"/>
    </row>
    <row r="15" spans="1:11" ht="27.75" customHeight="1">
      <c r="A15" s="146">
        <v>8.163999999999998</v>
      </c>
      <c r="B15" s="146">
        <v>359.85299999999984</v>
      </c>
      <c r="C15" s="146">
        <v>0</v>
      </c>
      <c r="D15" s="146">
        <v>9.85</v>
      </c>
      <c r="E15" s="146">
        <v>1.8139999999999998</v>
      </c>
      <c r="F15" s="146">
        <v>589.1910000000001</v>
      </c>
      <c r="G15" s="146">
        <v>0</v>
      </c>
      <c r="H15" s="146">
        <v>4.864</v>
      </c>
      <c r="I15" s="147" t="s">
        <v>10</v>
      </c>
      <c r="J15" s="148">
        <v>10</v>
      </c>
      <c r="K15" s="37"/>
    </row>
    <row r="16" spans="1:11" ht="27.75" customHeight="1">
      <c r="A16" s="146">
        <v>6.1789999999999985</v>
      </c>
      <c r="B16" s="146">
        <v>257.3710000000001</v>
      </c>
      <c r="C16" s="146">
        <v>0</v>
      </c>
      <c r="D16" s="146">
        <v>0.725</v>
      </c>
      <c r="E16" s="146">
        <v>2.482</v>
      </c>
      <c r="F16" s="146">
        <v>368.39599999999996</v>
      </c>
      <c r="G16" s="146">
        <v>0</v>
      </c>
      <c r="H16" s="146">
        <v>-0.72</v>
      </c>
      <c r="I16" s="147" t="s">
        <v>6</v>
      </c>
      <c r="J16" s="148">
        <v>11</v>
      </c>
      <c r="K16" s="37"/>
    </row>
    <row r="17" spans="1:11" ht="27.75" customHeight="1">
      <c r="A17" s="146">
        <v>5.365</v>
      </c>
      <c r="B17" s="146">
        <v>277.963</v>
      </c>
      <c r="C17" s="146">
        <v>0</v>
      </c>
      <c r="D17" s="146">
        <v>2.058</v>
      </c>
      <c r="E17" s="146">
        <v>2.995</v>
      </c>
      <c r="F17" s="146">
        <v>288.835</v>
      </c>
      <c r="G17" s="146">
        <v>0</v>
      </c>
      <c r="H17" s="146">
        <v>25.945</v>
      </c>
      <c r="I17" s="147" t="s">
        <v>7</v>
      </c>
      <c r="J17" s="148">
        <v>12</v>
      </c>
      <c r="K17" s="37"/>
    </row>
    <row r="18" spans="1:11" ht="27.75" customHeight="1">
      <c r="A18" s="146">
        <v>6.45</v>
      </c>
      <c r="B18" s="146">
        <v>434.2149999999998</v>
      </c>
      <c r="C18" s="146">
        <v>0.885</v>
      </c>
      <c r="D18" s="146">
        <v>21.381</v>
      </c>
      <c r="E18" s="146">
        <v>3.7399999999999998</v>
      </c>
      <c r="F18" s="146">
        <v>560.0260000000001</v>
      </c>
      <c r="G18" s="146">
        <v>0.07</v>
      </c>
      <c r="H18" s="146">
        <v>7.597</v>
      </c>
      <c r="I18" s="147" t="s">
        <v>8</v>
      </c>
      <c r="J18" s="148">
        <v>13</v>
      </c>
      <c r="K18" s="37"/>
    </row>
    <row r="19" spans="1:10" ht="27.75" customHeight="1">
      <c r="A19" s="149">
        <f aca="true" t="shared" si="0" ref="A19:H19">SUM(A6:A18)</f>
        <v>637.219</v>
      </c>
      <c r="B19" s="149">
        <f t="shared" si="0"/>
        <v>7345.016000000001</v>
      </c>
      <c r="C19" s="149">
        <f t="shared" si="0"/>
        <v>7.045</v>
      </c>
      <c r="D19" s="149">
        <f t="shared" si="0"/>
        <v>114.48199999999997</v>
      </c>
      <c r="E19" s="149">
        <f t="shared" si="0"/>
        <v>290.6660000000001</v>
      </c>
      <c r="F19" s="149">
        <f t="shared" si="0"/>
        <v>10909.804</v>
      </c>
      <c r="G19" s="149">
        <f t="shared" si="0"/>
        <v>5.892000000000001</v>
      </c>
      <c r="H19" s="149">
        <f t="shared" si="0"/>
        <v>151.228</v>
      </c>
      <c r="I19" s="467" t="s">
        <v>2</v>
      </c>
      <c r="J19" s="468"/>
    </row>
    <row r="20" spans="1:10" ht="27.75" customHeight="1">
      <c r="A20" s="146">
        <v>630.1739999999999</v>
      </c>
      <c r="B20" s="146">
        <v>7230.5340000000015</v>
      </c>
      <c r="C20" s="146">
        <v>9.797</v>
      </c>
      <c r="D20" s="146">
        <v>99.209</v>
      </c>
      <c r="E20" s="146">
        <v>284.774</v>
      </c>
      <c r="F20" s="146">
        <v>10758.576000000003</v>
      </c>
      <c r="G20" s="146">
        <v>6.149000000000001</v>
      </c>
      <c r="H20" s="146">
        <v>117.016</v>
      </c>
      <c r="I20" s="457" t="s">
        <v>262</v>
      </c>
      <c r="J20" s="458"/>
    </row>
    <row r="21" spans="1:10" ht="25.5" customHeight="1">
      <c r="A21" s="312"/>
      <c r="B21" s="312"/>
      <c r="C21" s="312"/>
      <c r="D21" s="312"/>
      <c r="E21" s="312"/>
      <c r="F21" s="312"/>
      <c r="G21" s="312"/>
      <c r="H21" s="312"/>
      <c r="I21" s="312"/>
      <c r="J21" s="312"/>
    </row>
    <row r="22" spans="1:10" ht="21">
      <c r="A22" s="340"/>
      <c r="B22" s="340"/>
      <c r="C22" s="340"/>
      <c r="D22" s="340"/>
      <c r="E22" s="340"/>
      <c r="F22" s="340"/>
      <c r="G22" s="313"/>
      <c r="H22" s="313"/>
      <c r="I22" s="313"/>
      <c r="J22" s="313"/>
    </row>
    <row r="23" spans="1:10" ht="21">
      <c r="A23" s="313"/>
      <c r="B23" s="313"/>
      <c r="C23" s="313"/>
      <c r="D23" s="313"/>
      <c r="E23" s="313"/>
      <c r="F23" s="313"/>
      <c r="G23" s="313"/>
      <c r="H23" s="313"/>
      <c r="I23" s="338"/>
      <c r="J23" s="313"/>
    </row>
    <row r="24" spans="1:10" ht="21">
      <c r="A24" s="313"/>
      <c r="B24" s="313"/>
      <c r="C24" s="313"/>
      <c r="D24" s="313"/>
      <c r="E24" s="313"/>
      <c r="F24" s="313"/>
      <c r="G24" s="313"/>
      <c r="H24" s="313"/>
      <c r="I24" s="338"/>
      <c r="J24" s="313"/>
    </row>
    <row r="25" spans="1:10" ht="19.5">
      <c r="A25" s="45"/>
      <c r="B25" s="45"/>
      <c r="C25" s="45"/>
      <c r="D25" s="45"/>
      <c r="E25" s="45"/>
      <c r="F25" s="45"/>
      <c r="G25" s="45"/>
      <c r="H25" s="45"/>
      <c r="I25" s="338"/>
      <c r="J25" s="50"/>
    </row>
    <row r="26" ht="19.5">
      <c r="I26" s="338"/>
    </row>
    <row r="27" ht="19.5">
      <c r="I27" s="338"/>
    </row>
    <row r="28" ht="19.5">
      <c r="I28" s="338"/>
    </row>
    <row r="29" ht="19.5">
      <c r="I29" s="338"/>
    </row>
    <row r="30" ht="19.5">
      <c r="I30" s="338"/>
    </row>
    <row r="31" ht="19.5">
      <c r="I31" s="338"/>
    </row>
    <row r="32" ht="19.5">
      <c r="I32" s="338"/>
    </row>
    <row r="33" ht="19.5">
      <c r="I33" s="338"/>
    </row>
    <row r="34" ht="19.5">
      <c r="I34" s="338"/>
    </row>
    <row r="35" ht="19.5">
      <c r="I35" s="338"/>
    </row>
    <row r="36" ht="12.75">
      <c r="I36" s="339"/>
    </row>
  </sheetData>
  <sheetProtection/>
  <autoFilter ref="A5:D19"/>
  <mergeCells count="12">
    <mergeCell ref="I19:J19"/>
    <mergeCell ref="G4:H4"/>
    <mergeCell ref="I20:J20"/>
    <mergeCell ref="A1:J1"/>
    <mergeCell ref="A2:J2"/>
    <mergeCell ref="A3:D3"/>
    <mergeCell ref="E3:H3"/>
    <mergeCell ref="I3:I5"/>
    <mergeCell ref="J3:J5"/>
    <mergeCell ref="A4:B4"/>
    <mergeCell ref="C4:D4"/>
    <mergeCell ref="E4:F4"/>
  </mergeCells>
  <printOptions horizontalCentered="1"/>
  <pageMargins left="0.11811023622047245" right="0.07874015748031496" top="0.44" bottom="0.984251968503937" header="0.17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2" width="25.7109375" style="391" customWidth="1"/>
    <col min="3" max="3" width="5.28125" style="391" bestFit="1" customWidth="1"/>
    <col min="4" max="16384" width="9.140625" style="391" customWidth="1"/>
  </cols>
  <sheetData>
    <row r="1" spans="1:3" ht="35.25" customHeight="1">
      <c r="A1" s="469" t="s">
        <v>313</v>
      </c>
      <c r="B1" s="469"/>
      <c r="C1" s="469"/>
    </row>
    <row r="2" spans="1:3" ht="15.75">
      <c r="A2" s="470" t="s">
        <v>305</v>
      </c>
      <c r="B2" s="471"/>
      <c r="C2" s="472" t="s">
        <v>299</v>
      </c>
    </row>
    <row r="3" spans="1:3" ht="15.75">
      <c r="A3" s="424" t="s">
        <v>307</v>
      </c>
      <c r="B3" s="432" t="s">
        <v>306</v>
      </c>
      <c r="C3" s="473"/>
    </row>
    <row r="4" spans="1:5" ht="15.75">
      <c r="A4" s="425">
        <v>91.055</v>
      </c>
      <c r="B4" s="426" t="s">
        <v>123</v>
      </c>
      <c r="C4" s="427">
        <v>1</v>
      </c>
      <c r="D4" s="428"/>
      <c r="E4" s="428"/>
    </row>
    <row r="5" spans="1:5" ht="15.75">
      <c r="A5" s="425">
        <v>49.141999999999996</v>
      </c>
      <c r="B5" s="426" t="s">
        <v>122</v>
      </c>
      <c r="C5" s="427">
        <v>2</v>
      </c>
      <c r="D5" s="428"/>
      <c r="E5" s="428"/>
    </row>
    <row r="6" spans="1:5" ht="15.75">
      <c r="A6" s="425">
        <v>27.261000000000003</v>
      </c>
      <c r="B6" s="426" t="s">
        <v>308</v>
      </c>
      <c r="C6" s="427">
        <v>3</v>
      </c>
      <c r="D6" s="428"/>
      <c r="E6" s="428"/>
    </row>
    <row r="7" spans="1:5" ht="15.75">
      <c r="A7" s="425">
        <v>82.15</v>
      </c>
      <c r="B7" s="426" t="s">
        <v>14</v>
      </c>
      <c r="C7" s="427">
        <v>4</v>
      </c>
      <c r="D7" s="428"/>
      <c r="E7" s="428"/>
    </row>
    <row r="8" spans="1:5" ht="15.75">
      <c r="A8" s="425">
        <v>58.538</v>
      </c>
      <c r="B8" s="426" t="s">
        <v>309</v>
      </c>
      <c r="C8" s="427">
        <v>5</v>
      </c>
      <c r="D8" s="428"/>
      <c r="E8" s="428"/>
    </row>
    <row r="9" spans="1:5" ht="15.75">
      <c r="A9" s="425">
        <v>22.751</v>
      </c>
      <c r="B9" s="426" t="s">
        <v>16</v>
      </c>
      <c r="C9" s="427">
        <v>6</v>
      </c>
      <c r="D9" s="428"/>
      <c r="E9" s="428"/>
    </row>
    <row r="10" spans="1:5" ht="15.75">
      <c r="A10" s="425">
        <v>130.53199999999998</v>
      </c>
      <c r="B10" s="424" t="s">
        <v>310</v>
      </c>
      <c r="C10" s="429">
        <v>7</v>
      </c>
      <c r="D10" s="428"/>
      <c r="E10" s="428"/>
    </row>
    <row r="11" spans="1:5" ht="15.75">
      <c r="A11" s="425">
        <v>30.304000000000002</v>
      </c>
      <c r="B11" s="426" t="s">
        <v>311</v>
      </c>
      <c r="C11" s="427">
        <v>8</v>
      </c>
      <c r="D11" s="428"/>
      <c r="E11" s="428"/>
    </row>
    <row r="12" spans="1:5" ht="15.75">
      <c r="A12" s="425">
        <v>39.971000000000004</v>
      </c>
      <c r="B12" s="426" t="s">
        <v>12</v>
      </c>
      <c r="C12" s="427">
        <v>9</v>
      </c>
      <c r="D12" s="428"/>
      <c r="E12" s="428"/>
    </row>
    <row r="13" spans="1:5" ht="15.75">
      <c r="A13" s="425">
        <v>85.575</v>
      </c>
      <c r="B13" s="426" t="s">
        <v>9</v>
      </c>
      <c r="C13" s="427">
        <v>10</v>
      </c>
      <c r="D13" s="428"/>
      <c r="E13" s="428"/>
    </row>
    <row r="14" spans="1:5" ht="15.75">
      <c r="A14" s="425">
        <v>44.952</v>
      </c>
      <c r="B14" s="426" t="s">
        <v>10</v>
      </c>
      <c r="C14" s="427">
        <v>11</v>
      </c>
      <c r="D14" s="428"/>
      <c r="E14" s="428"/>
    </row>
    <row r="15" spans="1:5" ht="15.75">
      <c r="A15" s="425">
        <v>34.468999999999994</v>
      </c>
      <c r="B15" s="426" t="s">
        <v>27</v>
      </c>
      <c r="C15" s="427">
        <v>12</v>
      </c>
      <c r="D15" s="428"/>
      <c r="E15" s="428"/>
    </row>
    <row r="16" spans="1:5" ht="15.75">
      <c r="A16" s="425">
        <v>23.55</v>
      </c>
      <c r="B16" s="426" t="s">
        <v>312</v>
      </c>
      <c r="C16" s="427">
        <v>13</v>
      </c>
      <c r="D16" s="428"/>
      <c r="E16" s="428"/>
    </row>
    <row r="17" spans="1:5" ht="15.75">
      <c r="A17" s="425">
        <v>35.601</v>
      </c>
      <c r="B17" s="426" t="s">
        <v>8</v>
      </c>
      <c r="C17" s="427">
        <v>14</v>
      </c>
      <c r="D17" s="428"/>
      <c r="E17" s="428"/>
    </row>
    <row r="18" spans="1:3" ht="15.75">
      <c r="A18" s="430">
        <f>SUM(A4:A17)</f>
        <v>755.851</v>
      </c>
      <c r="B18" s="424" t="s">
        <v>2</v>
      </c>
      <c r="C18" s="424"/>
    </row>
    <row r="21" ht="12.75">
      <c r="A21" s="431"/>
    </row>
    <row r="22" ht="12.75">
      <c r="A22" s="431"/>
    </row>
    <row r="23" ht="12.75">
      <c r="A23" s="431"/>
    </row>
    <row r="24" ht="12.75">
      <c r="A24" s="431"/>
    </row>
    <row r="25" ht="12.75">
      <c r="A25" s="431"/>
    </row>
    <row r="26" ht="12.75">
      <c r="A26" s="431"/>
    </row>
    <row r="27" ht="12.75">
      <c r="A27" s="431"/>
    </row>
    <row r="28" ht="12.75">
      <c r="A28" s="431"/>
    </row>
    <row r="29" ht="12.75">
      <c r="A29" s="431"/>
    </row>
    <row r="30" ht="12.75">
      <c r="A30" s="431"/>
    </row>
    <row r="31" ht="12.75">
      <c r="A31" s="431"/>
    </row>
    <row r="32" ht="12.75">
      <c r="A32" s="431"/>
    </row>
    <row r="33" ht="12.75">
      <c r="A33" s="431"/>
    </row>
    <row r="34" ht="12.75">
      <c r="A34" s="431"/>
    </row>
    <row r="35" ht="12.75">
      <c r="A35" s="431"/>
    </row>
    <row r="36" ht="12.75">
      <c r="A36" s="431"/>
    </row>
    <row r="37" ht="12.75">
      <c r="A37" s="431"/>
    </row>
  </sheetData>
  <sheetProtection/>
  <mergeCells count="3">
    <mergeCell ref="A1:C1"/>
    <mergeCell ref="A2:B2"/>
    <mergeCell ref="C2:C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3">
      <selection activeCell="L27" sqref="L27"/>
    </sheetView>
  </sheetViews>
  <sheetFormatPr defaultColWidth="10.421875" defaultRowHeight="12.75"/>
  <cols>
    <col min="1" max="1" width="7.7109375" style="99" bestFit="1" customWidth="1"/>
    <col min="2" max="8" width="9.7109375" style="99" customWidth="1"/>
    <col min="9" max="9" width="17.8515625" style="99" customWidth="1"/>
    <col min="10" max="16384" width="10.421875" style="99" customWidth="1"/>
  </cols>
  <sheetData>
    <row r="1" spans="1:9" ht="21" thickBot="1">
      <c r="A1" s="474" t="s">
        <v>267</v>
      </c>
      <c r="B1" s="474"/>
      <c r="C1" s="474"/>
      <c r="D1" s="474"/>
      <c r="E1" s="474"/>
      <c r="F1" s="474"/>
      <c r="G1" s="474"/>
      <c r="H1" s="474"/>
      <c r="I1" s="474"/>
    </row>
    <row r="2" spans="1:9" ht="42">
      <c r="A2" s="100" t="s">
        <v>2</v>
      </c>
      <c r="B2" s="101" t="s">
        <v>121</v>
      </c>
      <c r="C2" s="101" t="s">
        <v>190</v>
      </c>
      <c r="D2" s="101" t="s">
        <v>191</v>
      </c>
      <c r="E2" s="101" t="s">
        <v>29</v>
      </c>
      <c r="F2" s="101" t="s">
        <v>178</v>
      </c>
      <c r="G2" s="101" t="s">
        <v>192</v>
      </c>
      <c r="H2" s="102" t="s">
        <v>193</v>
      </c>
      <c r="I2" s="103" t="s">
        <v>194</v>
      </c>
    </row>
    <row r="3" spans="1:10" ht="21">
      <c r="A3" s="278">
        <f>SUM(B3:H3)</f>
        <v>619</v>
      </c>
      <c r="B3" s="279">
        <v>53</v>
      </c>
      <c r="C3" s="279">
        <v>4</v>
      </c>
      <c r="D3" s="279">
        <v>57</v>
      </c>
      <c r="E3" s="279">
        <v>3</v>
      </c>
      <c r="F3" s="279">
        <v>4</v>
      </c>
      <c r="G3" s="279">
        <v>35</v>
      </c>
      <c r="H3" s="280">
        <v>463</v>
      </c>
      <c r="I3" s="104" t="s">
        <v>6</v>
      </c>
      <c r="J3" s="115"/>
    </row>
    <row r="4" spans="1:10" ht="21">
      <c r="A4" s="278">
        <f aca="true" t="shared" si="0" ref="A4:A16">SUM(B4:H4)</f>
        <v>383</v>
      </c>
      <c r="B4" s="279">
        <v>47</v>
      </c>
      <c r="C4" s="279">
        <v>0</v>
      </c>
      <c r="D4" s="279">
        <v>48</v>
      </c>
      <c r="E4" s="279">
        <v>5</v>
      </c>
      <c r="F4" s="279">
        <v>1</v>
      </c>
      <c r="G4" s="279">
        <v>43</v>
      </c>
      <c r="H4" s="280">
        <v>239</v>
      </c>
      <c r="I4" s="104" t="s">
        <v>7</v>
      </c>
      <c r="J4" s="115"/>
    </row>
    <row r="5" spans="1:10" ht="21">
      <c r="A5" s="278">
        <f t="shared" si="0"/>
        <v>484</v>
      </c>
      <c r="B5" s="279">
        <v>25</v>
      </c>
      <c r="C5" s="279">
        <v>0</v>
      </c>
      <c r="D5" s="279">
        <v>28</v>
      </c>
      <c r="E5" s="279">
        <v>2</v>
      </c>
      <c r="F5" s="279">
        <v>13</v>
      </c>
      <c r="G5" s="279">
        <v>146</v>
      </c>
      <c r="H5" s="280">
        <v>270</v>
      </c>
      <c r="I5" s="104" t="s">
        <v>8</v>
      </c>
      <c r="J5" s="115"/>
    </row>
    <row r="6" spans="1:10" ht="21">
      <c r="A6" s="278">
        <f t="shared" si="0"/>
        <v>4217</v>
      </c>
      <c r="B6" s="279">
        <v>286</v>
      </c>
      <c r="C6" s="279">
        <v>2</v>
      </c>
      <c r="D6" s="279">
        <v>557</v>
      </c>
      <c r="E6" s="279">
        <v>7</v>
      </c>
      <c r="F6" s="279">
        <v>10</v>
      </c>
      <c r="G6" s="279">
        <v>219</v>
      </c>
      <c r="H6" s="280">
        <v>3136</v>
      </c>
      <c r="I6" s="104" t="s">
        <v>131</v>
      </c>
      <c r="J6" s="115"/>
    </row>
    <row r="7" spans="1:10" ht="21">
      <c r="A7" s="278">
        <f t="shared" si="0"/>
        <v>499</v>
      </c>
      <c r="B7" s="279">
        <v>25</v>
      </c>
      <c r="C7" s="279">
        <v>0</v>
      </c>
      <c r="D7" s="279">
        <v>46</v>
      </c>
      <c r="E7" s="279">
        <v>2</v>
      </c>
      <c r="F7" s="279">
        <v>16</v>
      </c>
      <c r="G7" s="279">
        <v>14</v>
      </c>
      <c r="H7" s="280">
        <v>396</v>
      </c>
      <c r="I7" s="104" t="s">
        <v>5</v>
      </c>
      <c r="J7" s="115"/>
    </row>
    <row r="8" spans="1:10" ht="21">
      <c r="A8" s="278">
        <f t="shared" si="0"/>
        <v>4227</v>
      </c>
      <c r="B8" s="279">
        <v>194</v>
      </c>
      <c r="C8" s="279">
        <v>0</v>
      </c>
      <c r="D8" s="279">
        <v>330</v>
      </c>
      <c r="E8" s="279">
        <v>32</v>
      </c>
      <c r="F8" s="279">
        <v>21</v>
      </c>
      <c r="G8" s="279">
        <v>321</v>
      </c>
      <c r="H8" s="280">
        <v>3329</v>
      </c>
      <c r="I8" s="104" t="s">
        <v>153</v>
      </c>
      <c r="J8" s="115"/>
    </row>
    <row r="9" spans="1:10" ht="21">
      <c r="A9" s="278">
        <f t="shared" si="0"/>
        <v>641</v>
      </c>
      <c r="B9" s="279">
        <v>21</v>
      </c>
      <c r="C9" s="279">
        <v>33</v>
      </c>
      <c r="D9" s="279">
        <v>21</v>
      </c>
      <c r="E9" s="279">
        <v>1</v>
      </c>
      <c r="F9" s="279">
        <v>10</v>
      </c>
      <c r="G9" s="279">
        <v>126</v>
      </c>
      <c r="H9" s="280">
        <v>429</v>
      </c>
      <c r="I9" s="104" t="s">
        <v>16</v>
      </c>
      <c r="J9" s="115"/>
    </row>
    <row r="10" spans="1:10" ht="21">
      <c r="A10" s="278">
        <f t="shared" si="0"/>
        <v>3283</v>
      </c>
      <c r="B10" s="279">
        <v>66</v>
      </c>
      <c r="C10" s="279">
        <v>12</v>
      </c>
      <c r="D10" s="279">
        <v>582</v>
      </c>
      <c r="E10" s="279">
        <v>6</v>
      </c>
      <c r="F10" s="279">
        <v>17</v>
      </c>
      <c r="G10" s="279">
        <v>148</v>
      </c>
      <c r="H10" s="280">
        <v>2452</v>
      </c>
      <c r="I10" s="104" t="s">
        <v>14</v>
      </c>
      <c r="J10" s="115"/>
    </row>
    <row r="11" spans="1:10" ht="21">
      <c r="A11" s="278">
        <f t="shared" si="0"/>
        <v>1058</v>
      </c>
      <c r="B11" s="279">
        <v>28</v>
      </c>
      <c r="C11" s="279">
        <v>0</v>
      </c>
      <c r="D11" s="279">
        <v>97</v>
      </c>
      <c r="E11" s="279">
        <v>26</v>
      </c>
      <c r="F11" s="279">
        <v>6</v>
      </c>
      <c r="G11" s="279">
        <v>140</v>
      </c>
      <c r="H11" s="280">
        <v>761</v>
      </c>
      <c r="I11" s="104" t="s">
        <v>15</v>
      </c>
      <c r="J11" s="115"/>
    </row>
    <row r="12" spans="1:10" ht="21">
      <c r="A12" s="278">
        <f t="shared" si="0"/>
        <v>2803</v>
      </c>
      <c r="B12" s="279">
        <v>53</v>
      </c>
      <c r="C12" s="279">
        <v>0</v>
      </c>
      <c r="D12" s="279">
        <v>98</v>
      </c>
      <c r="E12" s="279">
        <v>6</v>
      </c>
      <c r="F12" s="279">
        <v>25</v>
      </c>
      <c r="G12" s="279">
        <v>322</v>
      </c>
      <c r="H12" s="280">
        <v>2299</v>
      </c>
      <c r="I12" s="104" t="s">
        <v>9</v>
      </c>
      <c r="J12" s="115"/>
    </row>
    <row r="13" spans="1:10" ht="21">
      <c r="A13" s="278">
        <f t="shared" si="0"/>
        <v>613</v>
      </c>
      <c r="B13" s="279">
        <v>1</v>
      </c>
      <c r="C13" s="279">
        <v>0</v>
      </c>
      <c r="D13" s="279">
        <v>33</v>
      </c>
      <c r="E13" s="279">
        <v>1</v>
      </c>
      <c r="F13" s="279">
        <v>22</v>
      </c>
      <c r="G13" s="279">
        <v>11</v>
      </c>
      <c r="H13" s="280">
        <v>545</v>
      </c>
      <c r="I13" s="104" t="s">
        <v>10</v>
      </c>
      <c r="J13" s="115"/>
    </row>
    <row r="14" spans="1:10" ht="21">
      <c r="A14" s="278">
        <f t="shared" si="0"/>
        <v>1408</v>
      </c>
      <c r="B14" s="279">
        <v>103</v>
      </c>
      <c r="C14" s="279">
        <v>1</v>
      </c>
      <c r="D14" s="279">
        <v>189</v>
      </c>
      <c r="E14" s="279">
        <v>7</v>
      </c>
      <c r="F14" s="279">
        <v>16</v>
      </c>
      <c r="G14" s="279">
        <v>123</v>
      </c>
      <c r="H14" s="280">
        <v>969</v>
      </c>
      <c r="I14" s="104" t="s">
        <v>11</v>
      </c>
      <c r="J14" s="115"/>
    </row>
    <row r="15" spans="1:10" ht="21">
      <c r="A15" s="278">
        <f t="shared" si="0"/>
        <v>1606</v>
      </c>
      <c r="B15" s="279">
        <v>69</v>
      </c>
      <c r="C15" s="279">
        <v>59</v>
      </c>
      <c r="D15" s="279">
        <v>100</v>
      </c>
      <c r="E15" s="279">
        <v>18</v>
      </c>
      <c r="F15" s="279">
        <v>3</v>
      </c>
      <c r="G15" s="279">
        <v>170</v>
      </c>
      <c r="H15" s="280">
        <v>1187</v>
      </c>
      <c r="I15" s="104" t="s">
        <v>13</v>
      </c>
      <c r="J15" s="115"/>
    </row>
    <row r="16" spans="1:10" ht="21.75" thickBot="1">
      <c r="A16" s="278">
        <f t="shared" si="0"/>
        <v>922</v>
      </c>
      <c r="B16" s="279">
        <v>1</v>
      </c>
      <c r="C16" s="279">
        <v>0</v>
      </c>
      <c r="D16" s="279">
        <v>166</v>
      </c>
      <c r="E16" s="279">
        <v>27</v>
      </c>
      <c r="F16" s="279">
        <v>30</v>
      </c>
      <c r="G16" s="279">
        <v>73</v>
      </c>
      <c r="H16" s="280">
        <v>625</v>
      </c>
      <c r="I16" s="104" t="s">
        <v>12</v>
      </c>
      <c r="J16" s="115"/>
    </row>
    <row r="17" spans="1:9" s="112" customFormat="1" ht="21.75" thickBot="1">
      <c r="A17" s="380">
        <f aca="true" t="shared" si="1" ref="A17:G17">SUM(A3:A16)</f>
        <v>22763</v>
      </c>
      <c r="B17" s="381">
        <f t="shared" si="1"/>
        <v>972</v>
      </c>
      <c r="C17" s="381">
        <f t="shared" si="1"/>
        <v>111</v>
      </c>
      <c r="D17" s="381">
        <f t="shared" si="1"/>
        <v>2352</v>
      </c>
      <c r="E17" s="381">
        <f t="shared" si="1"/>
        <v>143</v>
      </c>
      <c r="F17" s="381">
        <f t="shared" si="1"/>
        <v>194</v>
      </c>
      <c r="G17" s="381">
        <f t="shared" si="1"/>
        <v>1891</v>
      </c>
      <c r="H17" s="382">
        <f>SUM(H3:H16)</f>
        <v>17100</v>
      </c>
      <c r="I17" s="383" t="s">
        <v>266</v>
      </c>
    </row>
    <row r="18" spans="1:9" ht="21.75" thickBot="1">
      <c r="A18" s="281">
        <f>SUM(B18:H18)</f>
        <v>20893</v>
      </c>
      <c r="B18" s="282">
        <v>99</v>
      </c>
      <c r="C18" s="282">
        <v>181</v>
      </c>
      <c r="D18" s="282">
        <v>2754</v>
      </c>
      <c r="E18" s="282">
        <v>177</v>
      </c>
      <c r="F18" s="282">
        <v>261</v>
      </c>
      <c r="G18" s="282">
        <v>1088</v>
      </c>
      <c r="H18" s="283">
        <v>16333</v>
      </c>
      <c r="I18" s="341" t="s">
        <v>255</v>
      </c>
    </row>
    <row r="19" spans="1:9" ht="21">
      <c r="A19" s="305"/>
      <c r="B19" s="305"/>
      <c r="C19" s="305"/>
      <c r="D19" s="305"/>
      <c r="E19" s="305"/>
      <c r="F19" s="305"/>
      <c r="G19" s="305"/>
      <c r="H19" s="305"/>
      <c r="I19" s="305"/>
    </row>
    <row r="20" spans="2:8" ht="15">
      <c r="B20" s="115"/>
      <c r="C20" s="115"/>
      <c r="D20" s="115"/>
      <c r="E20" s="115"/>
      <c r="F20" s="115"/>
      <c r="G20" s="115"/>
      <c r="H20" s="115"/>
    </row>
  </sheetData>
  <sheetProtection/>
  <mergeCells count="1">
    <mergeCell ref="A1:I1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PageLayoutView="0" workbookViewId="0" topLeftCell="A1">
      <pane ySplit="3" topLeftCell="A13" activePane="bottomLeft" state="frozen"/>
      <selection pane="topLeft" activeCell="L27" sqref="L27"/>
      <selection pane="bottomLeft" activeCell="L27" sqref="L27"/>
    </sheetView>
  </sheetViews>
  <sheetFormatPr defaultColWidth="9.140625" defaultRowHeight="12.75"/>
  <cols>
    <col min="1" max="1" width="9.8515625" style="6" customWidth="1"/>
    <col min="2" max="2" width="8.421875" style="6" bestFit="1" customWidth="1"/>
    <col min="3" max="8" width="6.7109375" style="6" customWidth="1"/>
    <col min="9" max="10" width="9.421875" style="6" customWidth="1"/>
    <col min="11" max="11" width="9.140625" style="6" bestFit="1" customWidth="1"/>
    <col min="12" max="12" width="7.140625" style="6" customWidth="1"/>
    <col min="13" max="13" width="8.28125" style="6" customWidth="1"/>
    <col min="14" max="14" width="8.00390625" style="6" bestFit="1" customWidth="1"/>
    <col min="15" max="15" width="9.421875" style="6" customWidth="1"/>
    <col min="16" max="16" width="15.28125" style="6" bestFit="1" customWidth="1"/>
    <col min="17" max="17" width="15.8515625" style="0" customWidth="1"/>
  </cols>
  <sheetData>
    <row r="1" spans="1:16" ht="38.25" customHeight="1" thickBot="1">
      <c r="A1" s="479" t="s">
        <v>252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</row>
    <row r="2" spans="1:16" ht="30" customHeight="1">
      <c r="A2" s="480" t="s">
        <v>31</v>
      </c>
      <c r="B2" s="482" t="s">
        <v>32</v>
      </c>
      <c r="C2" s="483"/>
      <c r="D2" s="484"/>
      <c r="E2" s="484"/>
      <c r="F2" s="484"/>
      <c r="G2" s="484"/>
      <c r="H2" s="485"/>
      <c r="I2" s="475" t="s">
        <v>33</v>
      </c>
      <c r="J2" s="476"/>
      <c r="K2" s="477"/>
      <c r="L2" s="477"/>
      <c r="M2" s="477"/>
      <c r="N2" s="477"/>
      <c r="O2" s="478"/>
      <c r="P2" s="189" t="s">
        <v>34</v>
      </c>
    </row>
    <row r="3" spans="1:16" s="2" customFormat="1" ht="30" customHeight="1">
      <c r="A3" s="481"/>
      <c r="B3" s="190" t="s">
        <v>2</v>
      </c>
      <c r="C3" s="191" t="s">
        <v>35</v>
      </c>
      <c r="D3" s="192" t="s">
        <v>30</v>
      </c>
      <c r="E3" s="192" t="s">
        <v>98</v>
      </c>
      <c r="F3" s="193" t="s">
        <v>178</v>
      </c>
      <c r="G3" s="192" t="s">
        <v>28</v>
      </c>
      <c r="H3" s="194" t="s">
        <v>95</v>
      </c>
      <c r="I3" s="190" t="s">
        <v>2</v>
      </c>
      <c r="J3" s="191" t="s">
        <v>35</v>
      </c>
      <c r="K3" s="192" t="s">
        <v>30</v>
      </c>
      <c r="L3" s="192" t="s">
        <v>98</v>
      </c>
      <c r="M3" s="193" t="s">
        <v>178</v>
      </c>
      <c r="N3" s="192" t="s">
        <v>28</v>
      </c>
      <c r="O3" s="195" t="s">
        <v>200</v>
      </c>
      <c r="P3" s="196" t="s">
        <v>36</v>
      </c>
    </row>
    <row r="4" spans="1:16" s="3" customFormat="1" ht="22.5" customHeight="1">
      <c r="A4" s="205">
        <f>I4+B4</f>
        <v>113376</v>
      </c>
      <c r="B4" s="206">
        <f>SUM(C4:H4)</f>
        <v>2030</v>
      </c>
      <c r="C4" s="207">
        <v>147</v>
      </c>
      <c r="D4" s="207">
        <v>210</v>
      </c>
      <c r="E4" s="207">
        <v>729</v>
      </c>
      <c r="F4" s="207">
        <v>504</v>
      </c>
      <c r="G4" s="207">
        <v>438</v>
      </c>
      <c r="H4" s="208">
        <v>2</v>
      </c>
      <c r="I4" s="206">
        <f>SUM(J4:O4)</f>
        <v>111346</v>
      </c>
      <c r="J4" s="209">
        <v>53</v>
      </c>
      <c r="K4" s="209">
        <v>11517</v>
      </c>
      <c r="L4" s="209">
        <v>376</v>
      </c>
      <c r="M4" s="209">
        <v>262</v>
      </c>
      <c r="N4" s="209">
        <v>5110</v>
      </c>
      <c r="O4" s="209">
        <v>94028</v>
      </c>
      <c r="P4" s="197" t="s">
        <v>161</v>
      </c>
    </row>
    <row r="5" spans="1:16" s="3" customFormat="1" ht="22.5" customHeight="1">
      <c r="A5" s="205">
        <f>I5+B5</f>
        <v>127200</v>
      </c>
      <c r="B5" s="206">
        <f>SUM(C5:H5)</f>
        <v>1399</v>
      </c>
      <c r="C5" s="207">
        <v>264</v>
      </c>
      <c r="D5" s="207">
        <v>154</v>
      </c>
      <c r="E5" s="207">
        <v>231</v>
      </c>
      <c r="F5" s="207">
        <v>559</v>
      </c>
      <c r="G5" s="207">
        <v>190</v>
      </c>
      <c r="H5" s="208">
        <v>1</v>
      </c>
      <c r="I5" s="206">
        <f>SUM(J5:O5)</f>
        <v>125801</v>
      </c>
      <c r="J5" s="209">
        <v>113</v>
      </c>
      <c r="K5" s="209">
        <v>17762</v>
      </c>
      <c r="L5" s="209">
        <v>641</v>
      </c>
      <c r="M5" s="209">
        <v>141</v>
      </c>
      <c r="N5" s="209">
        <v>3510</v>
      </c>
      <c r="O5" s="209">
        <v>103634</v>
      </c>
      <c r="P5" s="197" t="s">
        <v>160</v>
      </c>
    </row>
    <row r="6" spans="1:16" s="3" customFormat="1" ht="22.5" customHeight="1">
      <c r="A6" s="205">
        <f>I6+B6</f>
        <v>18349</v>
      </c>
      <c r="B6" s="206">
        <f>SUM(C6:H6)</f>
        <v>358</v>
      </c>
      <c r="C6" s="207">
        <v>0</v>
      </c>
      <c r="D6" s="207">
        <v>12</v>
      </c>
      <c r="E6" s="207">
        <v>27</v>
      </c>
      <c r="F6" s="207">
        <v>302</v>
      </c>
      <c r="G6" s="207">
        <v>17</v>
      </c>
      <c r="H6" s="208">
        <v>0</v>
      </c>
      <c r="I6" s="206">
        <f>SUM(J6:O6)</f>
        <v>17991</v>
      </c>
      <c r="J6" s="209">
        <v>62</v>
      </c>
      <c r="K6" s="209">
        <v>991</v>
      </c>
      <c r="L6" s="209">
        <v>19</v>
      </c>
      <c r="M6" s="209">
        <v>226</v>
      </c>
      <c r="N6" s="209">
        <v>574</v>
      </c>
      <c r="O6" s="209">
        <v>16119</v>
      </c>
      <c r="P6" s="197" t="s">
        <v>129</v>
      </c>
    </row>
    <row r="7" spans="1:16" s="3" customFormat="1" ht="22.5" customHeight="1">
      <c r="A7" s="205">
        <f aca="true" t="shared" si="0" ref="A7:A13">I7+B7</f>
        <v>105539</v>
      </c>
      <c r="B7" s="206">
        <f aca="true" t="shared" si="1" ref="B7:B13">SUM(C7:H7)</f>
        <v>2185</v>
      </c>
      <c r="C7" s="207">
        <v>448</v>
      </c>
      <c r="D7" s="207">
        <v>163</v>
      </c>
      <c r="E7" s="207">
        <v>578</v>
      </c>
      <c r="F7" s="207">
        <v>730</v>
      </c>
      <c r="G7" s="207">
        <v>264</v>
      </c>
      <c r="H7" s="208">
        <v>2</v>
      </c>
      <c r="I7" s="206">
        <f aca="true" t="shared" si="2" ref="I7:I13">SUM(J7:O7)</f>
        <v>103354</v>
      </c>
      <c r="J7" s="209">
        <v>154</v>
      </c>
      <c r="K7" s="209">
        <v>11855</v>
      </c>
      <c r="L7" s="209">
        <v>149</v>
      </c>
      <c r="M7" s="209">
        <v>396</v>
      </c>
      <c r="N7" s="209">
        <v>2869</v>
      </c>
      <c r="O7" s="209">
        <v>87931</v>
      </c>
      <c r="P7" s="197" t="s">
        <v>14</v>
      </c>
    </row>
    <row r="8" spans="1:16" s="3" customFormat="1" ht="22.5" customHeight="1">
      <c r="A8" s="205">
        <f t="shared" si="0"/>
        <v>30566</v>
      </c>
      <c r="B8" s="206">
        <f t="shared" si="1"/>
        <v>1062</v>
      </c>
      <c r="C8" s="207">
        <v>71</v>
      </c>
      <c r="D8" s="207">
        <v>59</v>
      </c>
      <c r="E8" s="207">
        <v>484</v>
      </c>
      <c r="F8" s="207">
        <v>405</v>
      </c>
      <c r="G8" s="207">
        <v>42</v>
      </c>
      <c r="H8" s="208">
        <v>1</v>
      </c>
      <c r="I8" s="206">
        <f t="shared" si="2"/>
        <v>29504</v>
      </c>
      <c r="J8" s="209">
        <v>111</v>
      </c>
      <c r="K8" s="209">
        <v>2674</v>
      </c>
      <c r="L8" s="209">
        <v>69</v>
      </c>
      <c r="M8" s="209">
        <v>299</v>
      </c>
      <c r="N8" s="209">
        <v>934</v>
      </c>
      <c r="O8" s="209">
        <v>25417</v>
      </c>
      <c r="P8" s="197" t="s">
        <v>15</v>
      </c>
    </row>
    <row r="9" spans="1:16" s="3" customFormat="1" ht="22.5" customHeight="1">
      <c r="A9" s="205">
        <f t="shared" si="0"/>
        <v>18267</v>
      </c>
      <c r="B9" s="206">
        <f t="shared" si="1"/>
        <v>344</v>
      </c>
      <c r="C9" s="207">
        <v>93</v>
      </c>
      <c r="D9" s="207">
        <v>25</v>
      </c>
      <c r="E9" s="207">
        <v>64</v>
      </c>
      <c r="F9" s="207">
        <v>152</v>
      </c>
      <c r="G9" s="207">
        <v>10</v>
      </c>
      <c r="H9" s="208">
        <v>0</v>
      </c>
      <c r="I9" s="206">
        <f t="shared" si="2"/>
        <v>17923</v>
      </c>
      <c r="J9" s="209">
        <v>65</v>
      </c>
      <c r="K9" s="209">
        <v>993</v>
      </c>
      <c r="L9" s="209">
        <v>32</v>
      </c>
      <c r="M9" s="209">
        <v>107</v>
      </c>
      <c r="N9" s="209">
        <v>535</v>
      </c>
      <c r="O9" s="209">
        <v>16191</v>
      </c>
      <c r="P9" s="197" t="s">
        <v>162</v>
      </c>
    </row>
    <row r="10" spans="1:16" s="3" customFormat="1" ht="22.5" customHeight="1">
      <c r="A10" s="205">
        <f t="shared" si="0"/>
        <v>52549</v>
      </c>
      <c r="B10" s="206">
        <f t="shared" si="1"/>
        <v>1272</v>
      </c>
      <c r="C10" s="207">
        <v>127</v>
      </c>
      <c r="D10" s="207">
        <v>61</v>
      </c>
      <c r="E10" s="207">
        <v>177</v>
      </c>
      <c r="F10" s="207">
        <v>831</v>
      </c>
      <c r="G10" s="207">
        <v>76</v>
      </c>
      <c r="H10" s="208">
        <v>0</v>
      </c>
      <c r="I10" s="206">
        <f t="shared" si="2"/>
        <v>51277</v>
      </c>
      <c r="J10" s="209">
        <v>53</v>
      </c>
      <c r="K10" s="209">
        <v>5818</v>
      </c>
      <c r="L10" s="209">
        <v>170</v>
      </c>
      <c r="M10" s="209">
        <v>443</v>
      </c>
      <c r="N10" s="209">
        <v>1580</v>
      </c>
      <c r="O10" s="209">
        <v>43213</v>
      </c>
      <c r="P10" s="197" t="s">
        <v>11</v>
      </c>
    </row>
    <row r="11" spans="1:16" s="3" customFormat="1" ht="22.5" customHeight="1">
      <c r="A11" s="205">
        <f t="shared" si="0"/>
        <v>28910</v>
      </c>
      <c r="B11" s="206">
        <f t="shared" si="1"/>
        <v>681</v>
      </c>
      <c r="C11" s="207">
        <v>5</v>
      </c>
      <c r="D11" s="207">
        <v>41</v>
      </c>
      <c r="E11" s="207">
        <v>393</v>
      </c>
      <c r="F11" s="207">
        <v>189</v>
      </c>
      <c r="G11" s="207">
        <v>53</v>
      </c>
      <c r="H11" s="208">
        <v>0</v>
      </c>
      <c r="I11" s="206">
        <f t="shared" si="2"/>
        <v>28229</v>
      </c>
      <c r="J11" s="209">
        <v>9</v>
      </c>
      <c r="K11" s="209">
        <v>3894</v>
      </c>
      <c r="L11" s="209">
        <v>257</v>
      </c>
      <c r="M11" s="209">
        <v>324</v>
      </c>
      <c r="N11" s="209">
        <v>1215</v>
      </c>
      <c r="O11" s="209">
        <v>22530</v>
      </c>
      <c r="P11" s="197" t="s">
        <v>12</v>
      </c>
    </row>
    <row r="12" spans="1:16" s="3" customFormat="1" ht="22.5" customHeight="1">
      <c r="A12" s="205">
        <f t="shared" si="0"/>
        <v>28290</v>
      </c>
      <c r="B12" s="206">
        <f t="shared" si="1"/>
        <v>833</v>
      </c>
      <c r="C12" s="207">
        <v>135</v>
      </c>
      <c r="D12" s="207">
        <v>48</v>
      </c>
      <c r="E12" s="207">
        <v>443</v>
      </c>
      <c r="F12" s="207">
        <v>142</v>
      </c>
      <c r="G12" s="207">
        <v>65</v>
      </c>
      <c r="H12" s="208">
        <v>0</v>
      </c>
      <c r="I12" s="206">
        <f t="shared" si="2"/>
        <v>27457</v>
      </c>
      <c r="J12" s="209">
        <v>14</v>
      </c>
      <c r="K12" s="209">
        <v>3228</v>
      </c>
      <c r="L12" s="209">
        <v>171</v>
      </c>
      <c r="M12" s="209">
        <v>172</v>
      </c>
      <c r="N12" s="209">
        <v>1173</v>
      </c>
      <c r="O12" s="209">
        <v>22699</v>
      </c>
      <c r="P12" s="197" t="s">
        <v>13</v>
      </c>
    </row>
    <row r="13" spans="1:16" s="3" customFormat="1" ht="22.5" customHeight="1">
      <c r="A13" s="205">
        <f t="shared" si="0"/>
        <v>47421</v>
      </c>
      <c r="B13" s="206">
        <f t="shared" si="1"/>
        <v>822</v>
      </c>
      <c r="C13" s="207">
        <v>0</v>
      </c>
      <c r="D13" s="207">
        <v>63</v>
      </c>
      <c r="E13" s="207">
        <v>146</v>
      </c>
      <c r="F13" s="207">
        <v>517</v>
      </c>
      <c r="G13" s="207">
        <v>96</v>
      </c>
      <c r="H13" s="208">
        <v>0</v>
      </c>
      <c r="I13" s="206">
        <f t="shared" si="2"/>
        <v>46599</v>
      </c>
      <c r="J13" s="209">
        <v>13</v>
      </c>
      <c r="K13" s="209">
        <v>3065</v>
      </c>
      <c r="L13" s="209">
        <v>106</v>
      </c>
      <c r="M13" s="209">
        <v>361</v>
      </c>
      <c r="N13" s="209">
        <v>1721</v>
      </c>
      <c r="O13" s="209">
        <v>41333</v>
      </c>
      <c r="P13" s="197" t="s">
        <v>9</v>
      </c>
    </row>
    <row r="14" spans="1:16" s="3" customFormat="1" ht="22.5" customHeight="1">
      <c r="A14" s="205">
        <f>I14+B14</f>
        <v>19603</v>
      </c>
      <c r="B14" s="206">
        <f>SUM(C14:H14)</f>
        <v>593</v>
      </c>
      <c r="C14" s="207">
        <v>0</v>
      </c>
      <c r="D14" s="207">
        <v>9</v>
      </c>
      <c r="E14" s="207">
        <v>15</v>
      </c>
      <c r="F14" s="207">
        <v>550</v>
      </c>
      <c r="G14" s="207">
        <v>19</v>
      </c>
      <c r="H14" s="208">
        <v>0</v>
      </c>
      <c r="I14" s="206">
        <f>SUM(J14:O14)</f>
        <v>19010</v>
      </c>
      <c r="J14" s="209">
        <v>0</v>
      </c>
      <c r="K14" s="209">
        <v>693</v>
      </c>
      <c r="L14" s="209">
        <v>27</v>
      </c>
      <c r="M14" s="209">
        <v>191</v>
      </c>
      <c r="N14" s="209">
        <v>543</v>
      </c>
      <c r="O14" s="209">
        <v>17556</v>
      </c>
      <c r="P14" s="197" t="s">
        <v>10</v>
      </c>
    </row>
    <row r="15" spans="1:16" s="3" customFormat="1" ht="22.5" customHeight="1">
      <c r="A15" s="205">
        <f>I15+B15</f>
        <v>19717</v>
      </c>
      <c r="B15" s="206">
        <f>SUM(C15:H15)</f>
        <v>165</v>
      </c>
      <c r="C15" s="207">
        <v>52</v>
      </c>
      <c r="D15" s="207">
        <v>17</v>
      </c>
      <c r="E15" s="207">
        <v>39</v>
      </c>
      <c r="F15" s="207">
        <v>40</v>
      </c>
      <c r="G15" s="207">
        <v>17</v>
      </c>
      <c r="H15" s="208">
        <v>0</v>
      </c>
      <c r="I15" s="206">
        <f>SUM(J15:O15)</f>
        <v>19552</v>
      </c>
      <c r="J15" s="209">
        <v>82</v>
      </c>
      <c r="K15" s="209">
        <v>1597</v>
      </c>
      <c r="L15" s="209">
        <v>105</v>
      </c>
      <c r="M15" s="209">
        <v>141</v>
      </c>
      <c r="N15" s="209">
        <v>1002</v>
      </c>
      <c r="O15" s="209">
        <v>16625</v>
      </c>
      <c r="P15" s="197" t="s">
        <v>6</v>
      </c>
    </row>
    <row r="16" spans="1:16" s="3" customFormat="1" ht="22.5" customHeight="1">
      <c r="A16" s="205">
        <f>I16+B16</f>
        <v>12199</v>
      </c>
      <c r="B16" s="206">
        <f>SUM(C16:H16)</f>
        <v>181</v>
      </c>
      <c r="C16" s="207">
        <v>39</v>
      </c>
      <c r="D16" s="207">
        <v>4</v>
      </c>
      <c r="E16" s="207">
        <v>40</v>
      </c>
      <c r="F16" s="207">
        <v>65</v>
      </c>
      <c r="G16" s="207">
        <v>33</v>
      </c>
      <c r="H16" s="208">
        <v>0</v>
      </c>
      <c r="I16" s="206">
        <f>SUM(J16:O16)</f>
        <v>12018</v>
      </c>
      <c r="J16" s="209">
        <v>38</v>
      </c>
      <c r="K16" s="209">
        <v>858</v>
      </c>
      <c r="L16" s="209">
        <v>90</v>
      </c>
      <c r="M16" s="209">
        <v>127</v>
      </c>
      <c r="N16" s="209">
        <v>418</v>
      </c>
      <c r="O16" s="209">
        <v>10487</v>
      </c>
      <c r="P16" s="197" t="s">
        <v>163</v>
      </c>
    </row>
    <row r="17" spans="1:16" s="3" customFormat="1" ht="22.5" customHeight="1">
      <c r="A17" s="205">
        <f>I17+B17</f>
        <v>20988</v>
      </c>
      <c r="B17" s="206">
        <f>SUM(C17:H17)</f>
        <v>542</v>
      </c>
      <c r="C17" s="207">
        <v>139</v>
      </c>
      <c r="D17" s="207">
        <v>15</v>
      </c>
      <c r="E17" s="207">
        <v>24</v>
      </c>
      <c r="F17" s="207">
        <v>353</v>
      </c>
      <c r="G17" s="207">
        <v>11</v>
      </c>
      <c r="H17" s="208">
        <v>0</v>
      </c>
      <c r="I17" s="206">
        <f>SUM(J17:O17)</f>
        <v>20446</v>
      </c>
      <c r="J17" s="209">
        <v>31</v>
      </c>
      <c r="K17" s="209">
        <v>1093</v>
      </c>
      <c r="L17" s="209">
        <v>47</v>
      </c>
      <c r="M17" s="209">
        <v>348</v>
      </c>
      <c r="N17" s="209">
        <v>662</v>
      </c>
      <c r="O17" s="209">
        <v>18265</v>
      </c>
      <c r="P17" s="197" t="s">
        <v>83</v>
      </c>
    </row>
    <row r="18" spans="1:17" s="3" customFormat="1" ht="22.5" customHeight="1" thickBot="1">
      <c r="A18" s="210">
        <f aca="true" t="shared" si="3" ref="A18:N18">SUM(A4:A17)</f>
        <v>642974</v>
      </c>
      <c r="B18" s="211">
        <f t="shared" si="3"/>
        <v>12467</v>
      </c>
      <c r="C18" s="212">
        <f t="shared" si="3"/>
        <v>1520</v>
      </c>
      <c r="D18" s="212">
        <f t="shared" si="3"/>
        <v>881</v>
      </c>
      <c r="E18" s="212">
        <f t="shared" si="3"/>
        <v>3390</v>
      </c>
      <c r="F18" s="212">
        <f t="shared" si="3"/>
        <v>5339</v>
      </c>
      <c r="G18" s="212">
        <f t="shared" si="3"/>
        <v>1331</v>
      </c>
      <c r="H18" s="213">
        <f t="shared" si="3"/>
        <v>6</v>
      </c>
      <c r="I18" s="211">
        <f t="shared" si="3"/>
        <v>630507</v>
      </c>
      <c r="J18" s="214">
        <f t="shared" si="3"/>
        <v>798</v>
      </c>
      <c r="K18" s="214">
        <f t="shared" si="3"/>
        <v>66038</v>
      </c>
      <c r="L18" s="214">
        <f t="shared" si="3"/>
        <v>2259</v>
      </c>
      <c r="M18" s="214">
        <f t="shared" si="3"/>
        <v>3538</v>
      </c>
      <c r="N18" s="214">
        <f t="shared" si="3"/>
        <v>21846</v>
      </c>
      <c r="O18" s="214">
        <f>SUM(O4:O17)</f>
        <v>536028</v>
      </c>
      <c r="P18" s="198" t="s">
        <v>2</v>
      </c>
      <c r="Q18" s="4"/>
    </row>
    <row r="19" spans="1:16" ht="28.5" customHeight="1" thickBot="1">
      <c r="A19" s="199">
        <f>B19+I19</f>
        <v>618992</v>
      </c>
      <c r="B19" s="200">
        <f>C19+D19+E19+F19+G19+H19</f>
        <v>13664</v>
      </c>
      <c r="C19" s="201">
        <v>992</v>
      </c>
      <c r="D19" s="201">
        <v>1213</v>
      </c>
      <c r="E19" s="201">
        <v>3376</v>
      </c>
      <c r="F19" s="201">
        <v>6656</v>
      </c>
      <c r="G19" s="201">
        <v>1366</v>
      </c>
      <c r="H19" s="202">
        <v>61</v>
      </c>
      <c r="I19" s="203">
        <f>SUM(J19:O19)</f>
        <v>605328</v>
      </c>
      <c r="J19" s="201">
        <v>485</v>
      </c>
      <c r="K19" s="201">
        <v>62289</v>
      </c>
      <c r="L19" s="201">
        <v>2036</v>
      </c>
      <c r="M19" s="201">
        <v>1822</v>
      </c>
      <c r="N19" s="201">
        <v>20047</v>
      </c>
      <c r="O19" s="201">
        <v>518649</v>
      </c>
      <c r="P19" s="204" t="s">
        <v>251</v>
      </c>
    </row>
    <row r="20" spans="1:16" ht="33.75" customHeight="1">
      <c r="A20" s="378"/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</row>
    <row r="21" spans="1:23" ht="18" customHeight="1">
      <c r="A21" s="379"/>
      <c r="B21" s="379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20"/>
      <c r="R21" s="20"/>
      <c r="S21" s="20"/>
      <c r="T21" s="20"/>
      <c r="U21" s="20"/>
      <c r="V21" s="20"/>
      <c r="W21" s="20"/>
    </row>
    <row r="22" spans="1:15" ht="18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1:16" ht="18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3"/>
    </row>
    <row r="24" spans="1:16" ht="18" customHeight="1">
      <c r="A24" s="5"/>
      <c r="B24" s="5"/>
      <c r="C24" s="5"/>
      <c r="D24" s="5"/>
      <c r="E24" s="5"/>
      <c r="F24" s="5"/>
      <c r="G24" s="5"/>
      <c r="H24" s="5"/>
      <c r="I24" s="62"/>
      <c r="J24" s="62"/>
      <c r="K24" s="62"/>
      <c r="L24" s="62"/>
      <c r="M24" s="62"/>
      <c r="N24" s="62"/>
      <c r="O24" s="62"/>
      <c r="P24" s="5"/>
    </row>
    <row r="25" spans="9:15" ht="18" customHeight="1">
      <c r="I25" s="62"/>
      <c r="J25" s="62"/>
      <c r="K25" s="62"/>
      <c r="L25" s="62"/>
      <c r="M25" s="62"/>
      <c r="N25" s="62"/>
      <c r="O25" s="62"/>
    </row>
    <row r="26" spans="9:15" ht="18" customHeight="1">
      <c r="I26" s="63"/>
      <c r="J26" s="63"/>
      <c r="K26" s="63"/>
      <c r="L26" s="63"/>
      <c r="M26" s="63"/>
      <c r="N26" s="63"/>
      <c r="O26" s="63"/>
    </row>
    <row r="27" spans="2:15" ht="18" customHeight="1">
      <c r="B27" s="47"/>
      <c r="F27" s="47"/>
      <c r="G27" s="47"/>
      <c r="I27" s="114"/>
      <c r="J27" s="114"/>
      <c r="K27" s="114"/>
      <c r="L27" s="114"/>
      <c r="M27" s="114"/>
      <c r="N27" s="114"/>
      <c r="O27" s="114"/>
    </row>
    <row r="28" spans="9:15" ht="18" customHeight="1">
      <c r="I28" s="114"/>
      <c r="J28" s="114"/>
      <c r="K28" s="114"/>
      <c r="L28" s="114"/>
      <c r="M28" s="114"/>
      <c r="N28" s="114"/>
      <c r="O28" s="114"/>
    </row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autoFilter ref="P2:P18"/>
  <mergeCells count="4">
    <mergeCell ref="I2:O2"/>
    <mergeCell ref="A1:P1"/>
    <mergeCell ref="A2:A3"/>
    <mergeCell ref="B2:H2"/>
  </mergeCells>
  <printOptions horizontalCentered="1"/>
  <pageMargins left="0.15748031496062992" right="0.07874015748031496" top="0.1968503937007874" bottom="0.11811023622047245" header="0" footer="0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pane ySplit="2" topLeftCell="A3" activePane="bottomLeft" state="frozen"/>
      <selection pane="topLeft" activeCell="L27" sqref="L27"/>
      <selection pane="bottomLeft" activeCell="L27" sqref="L27"/>
    </sheetView>
  </sheetViews>
  <sheetFormatPr defaultColWidth="9.140625" defaultRowHeight="39" customHeight="1"/>
  <cols>
    <col min="1" max="1" width="18.57421875" style="41" customWidth="1"/>
    <col min="2" max="2" width="10.140625" style="41" bestFit="1" customWidth="1"/>
    <col min="3" max="3" width="12.421875" style="41" bestFit="1" customWidth="1"/>
    <col min="4" max="4" width="12.7109375" style="41" bestFit="1" customWidth="1"/>
    <col min="5" max="7" width="12.421875" style="41" bestFit="1" customWidth="1"/>
    <col min="8" max="8" width="14.57421875" style="41" bestFit="1" customWidth="1"/>
    <col min="9" max="9" width="7.7109375" style="41" bestFit="1" customWidth="1"/>
    <col min="10" max="10" width="17.421875" style="41" customWidth="1"/>
    <col min="11" max="11" width="23.140625" style="41" bestFit="1" customWidth="1"/>
    <col min="12" max="16" width="20.8515625" style="41" bestFit="1" customWidth="1"/>
    <col min="17" max="17" width="14.7109375" style="41" bestFit="1" customWidth="1"/>
    <col min="18" max="18" width="7.7109375" style="41" bestFit="1" customWidth="1"/>
    <col min="19" max="16384" width="9.140625" style="41" customWidth="1"/>
  </cols>
  <sheetData>
    <row r="1" spans="1:8" s="44" customFormat="1" ht="21.75" thickBot="1">
      <c r="A1" s="150" t="s">
        <v>196</v>
      </c>
      <c r="B1" s="151"/>
      <c r="C1" s="150"/>
      <c r="D1" s="150"/>
      <c r="E1" s="150"/>
      <c r="F1" s="150"/>
      <c r="G1" s="152"/>
      <c r="H1" s="153" t="s">
        <v>197</v>
      </c>
    </row>
    <row r="2" spans="1:16" ht="39" customHeight="1">
      <c r="A2" s="154" t="s">
        <v>2</v>
      </c>
      <c r="B2" s="155" t="s">
        <v>35</v>
      </c>
      <c r="C2" s="156" t="s">
        <v>166</v>
      </c>
      <c r="D2" s="156" t="s">
        <v>98</v>
      </c>
      <c r="E2" s="156" t="s">
        <v>97</v>
      </c>
      <c r="F2" s="156" t="s">
        <v>28</v>
      </c>
      <c r="G2" s="156" t="s">
        <v>95</v>
      </c>
      <c r="H2" s="157" t="s">
        <v>167</v>
      </c>
      <c r="K2" s="43"/>
      <c r="L2" s="42"/>
      <c r="M2" s="42"/>
      <c r="N2" s="42"/>
      <c r="O2" s="42"/>
      <c r="P2" s="42"/>
    </row>
    <row r="3" spans="1:11" ht="21">
      <c r="A3" s="158">
        <f>SUM(B3:G3)</f>
        <v>644638004</v>
      </c>
      <c r="B3" s="159">
        <v>22052663</v>
      </c>
      <c r="C3" s="159">
        <v>39079013</v>
      </c>
      <c r="D3" s="159">
        <v>201106060</v>
      </c>
      <c r="E3" s="159">
        <v>130238268</v>
      </c>
      <c r="F3" s="159">
        <v>66810964</v>
      </c>
      <c r="G3" s="159">
        <v>185351036</v>
      </c>
      <c r="H3" s="160" t="s">
        <v>161</v>
      </c>
      <c r="K3" s="42"/>
    </row>
    <row r="4" spans="1:16" ht="21">
      <c r="A4" s="158">
        <f aca="true" t="shared" si="0" ref="A4:A16">SUM(B4:G4)</f>
        <v>426965871</v>
      </c>
      <c r="B4" s="159">
        <v>14907034</v>
      </c>
      <c r="C4" s="159">
        <v>41640862</v>
      </c>
      <c r="D4" s="159">
        <v>37557213</v>
      </c>
      <c r="E4" s="159">
        <v>103650826</v>
      </c>
      <c r="F4" s="159">
        <v>38949443</v>
      </c>
      <c r="G4" s="159">
        <v>190260493</v>
      </c>
      <c r="H4" s="160" t="s">
        <v>160</v>
      </c>
      <c r="K4" s="42"/>
      <c r="L4" s="43"/>
      <c r="M4" s="43"/>
      <c r="N4" s="43"/>
      <c r="O4" s="43"/>
      <c r="P4" s="43"/>
    </row>
    <row r="5" spans="1:11" ht="21">
      <c r="A5" s="158">
        <f t="shared" si="0"/>
        <v>90920414</v>
      </c>
      <c r="B5" s="159">
        <v>3552866</v>
      </c>
      <c r="C5" s="159">
        <v>2412918</v>
      </c>
      <c r="D5" s="159">
        <v>9775564</v>
      </c>
      <c r="E5" s="159">
        <v>49704482</v>
      </c>
      <c r="F5" s="159">
        <v>2746668</v>
      </c>
      <c r="G5" s="159">
        <v>22727916</v>
      </c>
      <c r="H5" s="161" t="s">
        <v>129</v>
      </c>
      <c r="K5" s="42"/>
    </row>
    <row r="6" spans="1:11" ht="21">
      <c r="A6" s="158">
        <f t="shared" si="0"/>
        <v>1330390401</v>
      </c>
      <c r="B6" s="159">
        <v>14188143</v>
      </c>
      <c r="C6" s="159">
        <v>37356086</v>
      </c>
      <c r="D6" s="159">
        <v>787186568</v>
      </c>
      <c r="E6" s="159">
        <v>266742967</v>
      </c>
      <c r="F6" s="159">
        <v>40249856</v>
      </c>
      <c r="G6" s="159">
        <v>184666781</v>
      </c>
      <c r="H6" s="161" t="s">
        <v>14</v>
      </c>
      <c r="K6" s="42"/>
    </row>
    <row r="7" spans="1:11" ht="21">
      <c r="A7" s="158">
        <f t="shared" si="0"/>
        <v>314709928</v>
      </c>
      <c r="B7" s="159">
        <v>4378680</v>
      </c>
      <c r="C7" s="159">
        <v>7155161</v>
      </c>
      <c r="D7" s="159">
        <v>108137212</v>
      </c>
      <c r="E7" s="159">
        <v>149928221</v>
      </c>
      <c r="F7" s="159">
        <v>8130460</v>
      </c>
      <c r="G7" s="159">
        <v>36980194</v>
      </c>
      <c r="H7" s="161" t="s">
        <v>15</v>
      </c>
      <c r="K7" s="42"/>
    </row>
    <row r="8" spans="1:11" ht="21">
      <c r="A8" s="158">
        <f t="shared" si="0"/>
        <v>81939193</v>
      </c>
      <c r="B8" s="159">
        <v>3446196</v>
      </c>
      <c r="C8" s="159">
        <v>1861079</v>
      </c>
      <c r="D8" s="159">
        <v>15121899</v>
      </c>
      <c r="E8" s="159">
        <v>43000838</v>
      </c>
      <c r="F8" s="159">
        <v>2465576</v>
      </c>
      <c r="G8" s="159">
        <v>16043605</v>
      </c>
      <c r="H8" s="161" t="s">
        <v>162</v>
      </c>
      <c r="K8" s="42"/>
    </row>
    <row r="9" spans="1:11" ht="21">
      <c r="A9" s="158">
        <f t="shared" si="0"/>
        <v>253573399</v>
      </c>
      <c r="B9" s="159">
        <v>6033264</v>
      </c>
      <c r="C9" s="159">
        <v>10331448</v>
      </c>
      <c r="D9" s="159">
        <v>56068545</v>
      </c>
      <c r="E9" s="159">
        <v>100765710</v>
      </c>
      <c r="F9" s="159">
        <v>12872190</v>
      </c>
      <c r="G9" s="159">
        <v>67502242</v>
      </c>
      <c r="H9" s="161" t="s">
        <v>11</v>
      </c>
      <c r="K9" s="42"/>
    </row>
    <row r="10" spans="1:11" ht="21">
      <c r="A10" s="158">
        <f t="shared" si="0"/>
        <v>189342513</v>
      </c>
      <c r="B10" s="159">
        <v>2294904</v>
      </c>
      <c r="C10" s="159">
        <v>8997318</v>
      </c>
      <c r="D10" s="159">
        <v>106909120</v>
      </c>
      <c r="E10" s="159">
        <v>23118342</v>
      </c>
      <c r="F10" s="159">
        <v>6858147</v>
      </c>
      <c r="G10" s="159">
        <v>41164682</v>
      </c>
      <c r="H10" s="161" t="s">
        <v>12</v>
      </c>
      <c r="K10" s="42"/>
    </row>
    <row r="11" spans="1:11" ht="21">
      <c r="A11" s="158">
        <f t="shared" si="0"/>
        <v>289641757</v>
      </c>
      <c r="B11" s="159">
        <v>2854086</v>
      </c>
      <c r="C11" s="159">
        <v>9745755</v>
      </c>
      <c r="D11" s="159">
        <v>207403847</v>
      </c>
      <c r="E11" s="159">
        <v>19797935</v>
      </c>
      <c r="F11" s="159">
        <v>10992333</v>
      </c>
      <c r="G11" s="159">
        <v>38847801</v>
      </c>
      <c r="H11" s="161" t="s">
        <v>13</v>
      </c>
      <c r="K11" s="42"/>
    </row>
    <row r="12" spans="1:11" ht="21">
      <c r="A12" s="158">
        <f t="shared" si="0"/>
        <v>241966499</v>
      </c>
      <c r="B12" s="159">
        <v>6530959</v>
      </c>
      <c r="C12" s="159">
        <v>6660670</v>
      </c>
      <c r="D12" s="159">
        <v>60587936</v>
      </c>
      <c r="E12" s="159">
        <v>71539904</v>
      </c>
      <c r="F12" s="159">
        <v>40464956</v>
      </c>
      <c r="G12" s="159">
        <v>56182074</v>
      </c>
      <c r="H12" s="161" t="s">
        <v>9</v>
      </c>
      <c r="K12" s="42"/>
    </row>
    <row r="13" spans="1:11" ht="21">
      <c r="A13" s="158">
        <f t="shared" si="0"/>
        <v>131756434</v>
      </c>
      <c r="B13" s="159">
        <v>3076288</v>
      </c>
      <c r="C13" s="159">
        <v>1675617</v>
      </c>
      <c r="D13" s="159">
        <v>562577</v>
      </c>
      <c r="E13" s="159">
        <v>97242436</v>
      </c>
      <c r="F13" s="159">
        <v>4165106</v>
      </c>
      <c r="G13" s="159">
        <v>25034410</v>
      </c>
      <c r="H13" s="161" t="s">
        <v>10</v>
      </c>
      <c r="K13" s="42"/>
    </row>
    <row r="14" spans="1:11" ht="21">
      <c r="A14" s="158">
        <f t="shared" si="0"/>
        <v>48333776</v>
      </c>
      <c r="B14" s="159">
        <v>3101624</v>
      </c>
      <c r="C14" s="159">
        <v>2670395</v>
      </c>
      <c r="D14" s="159">
        <v>14203824</v>
      </c>
      <c r="E14" s="159">
        <v>4353053</v>
      </c>
      <c r="F14" s="159">
        <v>4902534</v>
      </c>
      <c r="G14" s="159">
        <v>19102346</v>
      </c>
      <c r="H14" s="160" t="s">
        <v>6</v>
      </c>
      <c r="K14" s="42"/>
    </row>
    <row r="15" spans="1:11" ht="21">
      <c r="A15" s="158">
        <f t="shared" si="0"/>
        <v>38781828</v>
      </c>
      <c r="B15" s="159">
        <v>2250491</v>
      </c>
      <c r="C15" s="159">
        <v>1477572</v>
      </c>
      <c r="D15" s="159">
        <v>11177018</v>
      </c>
      <c r="E15" s="159">
        <v>8438309</v>
      </c>
      <c r="F15" s="159">
        <v>3348367</v>
      </c>
      <c r="G15" s="159">
        <v>12090071</v>
      </c>
      <c r="H15" s="160" t="s">
        <v>163</v>
      </c>
      <c r="K15" s="42"/>
    </row>
    <row r="16" spans="1:11" ht="21">
      <c r="A16" s="158">
        <f t="shared" si="0"/>
        <v>135257265</v>
      </c>
      <c r="B16" s="159">
        <v>2604639</v>
      </c>
      <c r="C16" s="159">
        <v>1667915</v>
      </c>
      <c r="D16" s="159">
        <v>62773558</v>
      </c>
      <c r="E16" s="159">
        <v>44449915</v>
      </c>
      <c r="F16" s="159">
        <v>2573266</v>
      </c>
      <c r="G16" s="159">
        <v>21187972</v>
      </c>
      <c r="H16" s="160" t="s">
        <v>83</v>
      </c>
      <c r="K16" s="42"/>
    </row>
    <row r="17" spans="1:10" ht="21.75" thickBot="1">
      <c r="A17" s="162">
        <f aca="true" t="shared" si="1" ref="A17:G17">SUM(A3:A16)</f>
        <v>4218217282</v>
      </c>
      <c r="B17" s="215">
        <f t="shared" si="1"/>
        <v>91271837</v>
      </c>
      <c r="C17" s="215">
        <f t="shared" si="1"/>
        <v>172731809</v>
      </c>
      <c r="D17" s="215">
        <f t="shared" si="1"/>
        <v>1678570941</v>
      </c>
      <c r="E17" s="215">
        <f t="shared" si="1"/>
        <v>1112971206</v>
      </c>
      <c r="F17" s="215">
        <f t="shared" si="1"/>
        <v>245529866</v>
      </c>
      <c r="G17" s="215">
        <f t="shared" si="1"/>
        <v>917141623</v>
      </c>
      <c r="H17" s="163" t="s">
        <v>20</v>
      </c>
      <c r="J17" s="42"/>
    </row>
    <row r="18" spans="1:8" ht="21.75" thickBot="1">
      <c r="A18" s="216">
        <f>SUM(B18:G18)</f>
        <v>4044587370</v>
      </c>
      <c r="B18" s="217">
        <v>91271837</v>
      </c>
      <c r="C18" s="217">
        <v>170187687</v>
      </c>
      <c r="D18" s="217">
        <v>1528883084</v>
      </c>
      <c r="E18" s="217">
        <v>1121165597</v>
      </c>
      <c r="F18" s="217">
        <v>237872539</v>
      </c>
      <c r="G18" s="217">
        <v>895206626</v>
      </c>
      <c r="H18" s="164" t="s">
        <v>195</v>
      </c>
    </row>
    <row r="19" spans="1:8" ht="39" customHeight="1" thickBot="1">
      <c r="A19" s="165" t="s">
        <v>198</v>
      </c>
      <c r="B19" s="166"/>
      <c r="C19" s="165"/>
      <c r="D19" s="358"/>
      <c r="E19" s="165"/>
      <c r="F19" s="165"/>
      <c r="G19" s="486" t="s">
        <v>199</v>
      </c>
      <c r="H19" s="487"/>
    </row>
    <row r="20" spans="1:8" ht="21">
      <c r="A20" s="154" t="s">
        <v>2</v>
      </c>
      <c r="B20" s="155" t="s">
        <v>35</v>
      </c>
      <c r="C20" s="156" t="s">
        <v>166</v>
      </c>
      <c r="D20" s="156" t="s">
        <v>98</v>
      </c>
      <c r="E20" s="156" t="s">
        <v>97</v>
      </c>
      <c r="F20" s="156" t="s">
        <v>28</v>
      </c>
      <c r="G20" s="156" t="s">
        <v>95</v>
      </c>
      <c r="H20" s="157" t="s">
        <v>167</v>
      </c>
    </row>
    <row r="21" spans="1:8" ht="21">
      <c r="A21" s="167">
        <f>SUM(B21:G21)</f>
        <v>416174866.153</v>
      </c>
      <c r="B21" s="168">
        <v>0</v>
      </c>
      <c r="C21" s="168">
        <v>76700901.328</v>
      </c>
      <c r="D21" s="168">
        <v>138123948.829</v>
      </c>
      <c r="E21" s="168">
        <v>27601350.794</v>
      </c>
      <c r="F21" s="168">
        <v>60107723.699</v>
      </c>
      <c r="G21" s="168">
        <v>113640941.503</v>
      </c>
      <c r="H21" s="160" t="s">
        <v>161</v>
      </c>
    </row>
    <row r="22" spans="1:8" ht="21">
      <c r="A22" s="167">
        <f aca="true" t="shared" si="2" ref="A22:A34">SUM(B22:G22)</f>
        <v>259768529.203</v>
      </c>
      <c r="B22" s="168">
        <v>0</v>
      </c>
      <c r="C22" s="168">
        <v>74868851.636</v>
      </c>
      <c r="D22" s="168">
        <v>27356848.279</v>
      </c>
      <c r="E22" s="168">
        <v>20079505.258</v>
      </c>
      <c r="F22" s="168">
        <v>24022020.725</v>
      </c>
      <c r="G22" s="168">
        <v>113441303.305</v>
      </c>
      <c r="H22" s="161" t="s">
        <v>160</v>
      </c>
    </row>
    <row r="23" spans="1:8" ht="21">
      <c r="A23" s="167">
        <f t="shared" si="2"/>
        <v>33884640.276999995</v>
      </c>
      <c r="B23" s="168">
        <v>0</v>
      </c>
      <c r="C23" s="168">
        <v>4544091.419</v>
      </c>
      <c r="D23" s="168">
        <v>6195547.888</v>
      </c>
      <c r="E23" s="168">
        <v>8868382.241</v>
      </c>
      <c r="F23" s="168">
        <v>1939309.174</v>
      </c>
      <c r="G23" s="168">
        <v>12337309.555</v>
      </c>
      <c r="H23" s="161" t="s">
        <v>129</v>
      </c>
    </row>
    <row r="24" spans="1:8" ht="21">
      <c r="A24" s="167">
        <f t="shared" si="2"/>
        <v>777193442.262</v>
      </c>
      <c r="B24" s="168">
        <v>0</v>
      </c>
      <c r="C24" s="168">
        <v>74432688.903</v>
      </c>
      <c r="D24" s="168">
        <v>507436770.163</v>
      </c>
      <c r="E24" s="168">
        <v>51861897.554</v>
      </c>
      <c r="F24" s="168">
        <v>31741356.791</v>
      </c>
      <c r="G24" s="168">
        <v>111720728.851</v>
      </c>
      <c r="H24" s="161" t="s">
        <v>14</v>
      </c>
    </row>
    <row r="25" spans="1:8" ht="21">
      <c r="A25" s="167">
        <f t="shared" si="2"/>
        <v>151124894.75300002</v>
      </c>
      <c r="B25" s="168">
        <v>0</v>
      </c>
      <c r="C25" s="168">
        <v>14471680.333</v>
      </c>
      <c r="D25" s="168">
        <v>83136731.022</v>
      </c>
      <c r="E25" s="168">
        <v>25650017.113</v>
      </c>
      <c r="F25" s="168">
        <v>6005622.921</v>
      </c>
      <c r="G25" s="168">
        <v>21860843.364</v>
      </c>
      <c r="H25" s="161" t="s">
        <v>15</v>
      </c>
    </row>
    <row r="26" spans="1:8" ht="21">
      <c r="A26" s="167">
        <f t="shared" si="2"/>
        <v>31287537.021</v>
      </c>
      <c r="B26" s="168">
        <v>0</v>
      </c>
      <c r="C26" s="168">
        <v>3648103.635</v>
      </c>
      <c r="D26" s="168">
        <v>10385088.107</v>
      </c>
      <c r="E26" s="168">
        <v>6825203.553</v>
      </c>
      <c r="F26" s="168">
        <v>1522579.39</v>
      </c>
      <c r="G26" s="168">
        <v>8906562.336</v>
      </c>
      <c r="H26" s="161" t="s">
        <v>162</v>
      </c>
    </row>
    <row r="27" spans="1:8" ht="21">
      <c r="A27" s="167">
        <f t="shared" si="2"/>
        <v>119788733.60900001</v>
      </c>
      <c r="B27" s="168">
        <v>0</v>
      </c>
      <c r="C27" s="168">
        <v>19624433.966</v>
      </c>
      <c r="D27" s="168">
        <v>36787991.449</v>
      </c>
      <c r="E27" s="168">
        <v>17032362.08</v>
      </c>
      <c r="F27" s="168">
        <v>9150396.761</v>
      </c>
      <c r="G27" s="168">
        <v>37193549.353</v>
      </c>
      <c r="H27" s="161" t="s">
        <v>11</v>
      </c>
    </row>
    <row r="28" spans="1:8" ht="21">
      <c r="A28" s="167">
        <f t="shared" si="2"/>
        <v>134280885.947</v>
      </c>
      <c r="B28" s="168">
        <v>0</v>
      </c>
      <c r="C28" s="168">
        <v>17631315.212</v>
      </c>
      <c r="D28" s="168">
        <v>79399680.208</v>
      </c>
      <c r="E28" s="168">
        <v>5580275.099</v>
      </c>
      <c r="F28" s="168">
        <v>5182185.305</v>
      </c>
      <c r="G28" s="168">
        <v>26487430.123</v>
      </c>
      <c r="H28" s="161" t="s">
        <v>12</v>
      </c>
    </row>
    <row r="29" spans="1:8" ht="21">
      <c r="A29" s="167">
        <f t="shared" si="2"/>
        <v>188869335.68999997</v>
      </c>
      <c r="B29" s="168">
        <v>0</v>
      </c>
      <c r="C29" s="168">
        <v>19133249.825</v>
      </c>
      <c r="D29" s="168">
        <v>131273604.232</v>
      </c>
      <c r="E29" s="168">
        <v>6741706.191</v>
      </c>
      <c r="F29" s="168">
        <v>7893487.972</v>
      </c>
      <c r="G29" s="168">
        <v>23827287.47</v>
      </c>
      <c r="H29" s="161" t="s">
        <v>13</v>
      </c>
    </row>
    <row r="30" spans="1:8" ht="21">
      <c r="A30" s="167">
        <f t="shared" si="2"/>
        <v>131069759.409</v>
      </c>
      <c r="B30" s="168">
        <v>0</v>
      </c>
      <c r="C30" s="168">
        <v>13552247.113</v>
      </c>
      <c r="D30" s="168">
        <v>43863173.853</v>
      </c>
      <c r="E30" s="168">
        <v>14262920.951</v>
      </c>
      <c r="F30" s="168">
        <v>28721857.112</v>
      </c>
      <c r="G30" s="168">
        <v>30669560.38</v>
      </c>
      <c r="H30" s="161" t="s">
        <v>9</v>
      </c>
    </row>
    <row r="31" spans="1:8" ht="21">
      <c r="A31" s="167">
        <f t="shared" si="2"/>
        <v>37378059.957</v>
      </c>
      <c r="B31" s="168">
        <v>0</v>
      </c>
      <c r="C31" s="168">
        <v>3246079.031</v>
      </c>
      <c r="D31" s="168">
        <v>486898.247</v>
      </c>
      <c r="E31" s="168">
        <v>15987078.073</v>
      </c>
      <c r="F31" s="168">
        <v>2342663.015</v>
      </c>
      <c r="G31" s="168">
        <v>15315341.591</v>
      </c>
      <c r="H31" s="161" t="s">
        <v>10</v>
      </c>
    </row>
    <row r="32" spans="1:8" ht="21">
      <c r="A32" s="167">
        <f t="shared" si="2"/>
        <v>29327873.178</v>
      </c>
      <c r="B32" s="168">
        <v>0</v>
      </c>
      <c r="C32" s="168">
        <v>5010974.198</v>
      </c>
      <c r="D32" s="168">
        <v>9284557.241</v>
      </c>
      <c r="E32" s="168">
        <v>1531489.433</v>
      </c>
      <c r="F32" s="168">
        <v>3183830.052</v>
      </c>
      <c r="G32" s="168">
        <v>10317022.254</v>
      </c>
      <c r="H32" s="160" t="s">
        <v>6</v>
      </c>
    </row>
    <row r="33" spans="1:8" ht="21">
      <c r="A33" s="167">
        <f t="shared" si="2"/>
        <v>21808100.717</v>
      </c>
      <c r="B33" s="168">
        <v>0</v>
      </c>
      <c r="C33" s="168">
        <v>2818707.442</v>
      </c>
      <c r="D33" s="168">
        <v>8125106.988</v>
      </c>
      <c r="E33" s="168">
        <v>2392236.198</v>
      </c>
      <c r="F33" s="168">
        <v>2356267.924</v>
      </c>
      <c r="G33" s="168">
        <v>6115782.165</v>
      </c>
      <c r="H33" s="160" t="s">
        <v>163</v>
      </c>
    </row>
    <row r="34" spans="1:8" ht="21">
      <c r="A34" s="167">
        <f t="shared" si="2"/>
        <v>61150098.19800001</v>
      </c>
      <c r="B34" s="168">
        <v>0</v>
      </c>
      <c r="C34" s="168">
        <v>2955817.507</v>
      </c>
      <c r="D34" s="168">
        <v>38326393.066</v>
      </c>
      <c r="E34" s="168">
        <v>7987831.178</v>
      </c>
      <c r="F34" s="168">
        <v>1729189.895</v>
      </c>
      <c r="G34" s="168">
        <v>10150866.552</v>
      </c>
      <c r="H34" s="160" t="s">
        <v>83</v>
      </c>
    </row>
    <row r="35" spans="1:8" ht="21.75" thickBot="1">
      <c r="A35" s="169">
        <f aca="true" t="shared" si="3" ref="A35:G35">SUM(A21:A34)</f>
        <v>2393106756.3739996</v>
      </c>
      <c r="B35" s="170">
        <f t="shared" si="3"/>
        <v>0</v>
      </c>
      <c r="C35" s="170">
        <f t="shared" si="3"/>
        <v>332639141.548</v>
      </c>
      <c r="D35" s="170">
        <f t="shared" si="3"/>
        <v>1120182339.572</v>
      </c>
      <c r="E35" s="170">
        <f t="shared" si="3"/>
        <v>212402255.71600005</v>
      </c>
      <c r="F35" s="170">
        <f t="shared" si="3"/>
        <v>185898490.73599997</v>
      </c>
      <c r="G35" s="170">
        <f t="shared" si="3"/>
        <v>541984528.8020002</v>
      </c>
      <c r="H35" s="163" t="s">
        <v>20</v>
      </c>
    </row>
    <row r="36" spans="1:8" ht="21.75" thickBot="1">
      <c r="A36" s="218">
        <f>SUM(B36:G36)</f>
        <v>1790513261.5240002</v>
      </c>
      <c r="B36" s="219">
        <v>0</v>
      </c>
      <c r="C36" s="219">
        <v>245437961.13799998</v>
      </c>
      <c r="D36" s="219">
        <v>816421271.5320001</v>
      </c>
      <c r="E36" s="219">
        <v>178184425.01000005</v>
      </c>
      <c r="F36" s="219">
        <v>139016967.44700003</v>
      </c>
      <c r="G36" s="219">
        <v>411452636.397</v>
      </c>
      <c r="H36" s="164" t="s">
        <v>195</v>
      </c>
    </row>
    <row r="37" spans="1:8" ht="39" customHeight="1">
      <c r="A37" s="309"/>
      <c r="B37" s="309"/>
      <c r="C37" s="309"/>
      <c r="D37" s="309"/>
      <c r="E37" s="309"/>
      <c r="F37" s="309"/>
      <c r="G37" s="309"/>
      <c r="H37" s="309"/>
    </row>
    <row r="38" spans="1:8" ht="39" customHeight="1">
      <c r="A38" s="310"/>
      <c r="B38" s="368"/>
      <c r="C38" s="368"/>
      <c r="D38" s="368"/>
      <c r="E38" s="368"/>
      <c r="F38" s="368"/>
      <c r="G38" s="368"/>
      <c r="H38" s="310"/>
    </row>
    <row r="39" spans="1:8" ht="39" customHeight="1">
      <c r="A39" s="311"/>
      <c r="B39" s="311"/>
      <c r="C39" s="311"/>
      <c r="D39" s="311"/>
      <c r="E39" s="311"/>
      <c r="F39" s="311"/>
      <c r="G39" s="311"/>
      <c r="H39" s="311"/>
    </row>
    <row r="40" spans="1:8" ht="39" customHeight="1">
      <c r="A40" s="311"/>
      <c r="B40" s="311"/>
      <c r="C40" s="311"/>
      <c r="D40" s="311"/>
      <c r="E40" s="311"/>
      <c r="F40" s="311"/>
      <c r="G40" s="311"/>
      <c r="H40" s="311"/>
    </row>
    <row r="41" spans="1:8" ht="39" customHeight="1">
      <c r="A41" s="61"/>
      <c r="B41" s="61"/>
      <c r="C41" s="61"/>
      <c r="D41" s="61"/>
      <c r="E41" s="61"/>
      <c r="F41" s="61"/>
      <c r="G41" s="61"/>
      <c r="H41" s="61"/>
    </row>
    <row r="42" spans="1:8" ht="39" customHeight="1">
      <c r="A42" s="64"/>
      <c r="B42" s="64"/>
      <c r="C42" s="64"/>
      <c r="D42" s="64"/>
      <c r="E42" s="64"/>
      <c r="F42" s="64"/>
      <c r="G42" s="64"/>
      <c r="H42" s="64"/>
    </row>
  </sheetData>
  <sheetProtection/>
  <mergeCells count="1">
    <mergeCell ref="G19:H19"/>
  </mergeCells>
  <printOptions horizontalCentered="1"/>
  <pageMargins left="0.15748031496062992" right="0.07874015748031496" top="0.31496062992125984" bottom="0.11811023622047245" header="0.15748031496062992" footer="0.07874015748031496"/>
  <pageSetup fitToHeight="1" fitToWidth="1" horizontalDpi="300" verticalDpi="300" orientation="portrait" paperSize="9" scale="99" r:id="rId1"/>
  <headerFooter alignWithMargins="0">
    <oddHeader>&amp;L
&amp;C&amp;"Titr,MPEDC Titr Bold"&amp;14مبلغ و مصرف انرژی سال 1393&amp;R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="75" zoomScaleSheetLayoutView="75" zoomScalePageLayoutView="0" workbookViewId="0" topLeftCell="A19">
      <selection activeCell="L27" sqref="L27"/>
    </sheetView>
  </sheetViews>
  <sheetFormatPr defaultColWidth="9.140625" defaultRowHeight="12.75"/>
  <cols>
    <col min="1" max="1" width="9.8515625" style="113" customWidth="1"/>
    <col min="2" max="2" width="10.8515625" style="65" bestFit="1" customWidth="1"/>
    <col min="3" max="3" width="12.421875" style="65" bestFit="1" customWidth="1"/>
    <col min="4" max="4" width="14.57421875" style="65" customWidth="1"/>
    <col min="5" max="6" width="12.140625" style="65" bestFit="1" customWidth="1"/>
    <col min="7" max="7" width="14.00390625" style="65" bestFit="1" customWidth="1"/>
    <col min="8" max="16384" width="9.140625" style="65" customWidth="1"/>
  </cols>
  <sheetData>
    <row r="1" spans="1:7" ht="25.5">
      <c r="A1" s="490" t="s">
        <v>148</v>
      </c>
      <c r="B1" s="490"/>
      <c r="C1" s="490"/>
      <c r="D1" s="490"/>
      <c r="E1" s="490"/>
      <c r="F1" s="490"/>
      <c r="G1" s="490"/>
    </row>
    <row r="2" spans="1:7" ht="28.5">
      <c r="A2" s="489" t="s">
        <v>256</v>
      </c>
      <c r="B2" s="489"/>
      <c r="C2" s="489"/>
      <c r="D2" s="489"/>
      <c r="E2" s="489"/>
      <c r="F2" s="489"/>
      <c r="G2" s="489"/>
    </row>
    <row r="3" spans="1:7" ht="21.75" thickBot="1">
      <c r="A3" s="488" t="s">
        <v>172</v>
      </c>
      <c r="B3" s="488"/>
      <c r="C3" s="119"/>
      <c r="D3" s="118"/>
      <c r="E3" s="118"/>
      <c r="F3" s="118"/>
      <c r="G3" s="118"/>
    </row>
    <row r="4" spans="1:7" s="113" customFormat="1" ht="42.75" thickBot="1">
      <c r="A4" s="323" t="s">
        <v>255</v>
      </c>
      <c r="B4" s="345" t="s">
        <v>173</v>
      </c>
      <c r="C4" s="140" t="s">
        <v>174</v>
      </c>
      <c r="D4" s="139" t="s">
        <v>228</v>
      </c>
      <c r="E4" s="141" t="s">
        <v>175</v>
      </c>
      <c r="F4" s="141" t="s">
        <v>176</v>
      </c>
      <c r="G4" s="142" t="s">
        <v>177</v>
      </c>
    </row>
    <row r="5" spans="1:10" ht="21">
      <c r="A5" s="324">
        <v>93.41772753892585</v>
      </c>
      <c r="B5" s="346">
        <f>E5*100/F5</f>
        <v>94.98649500536409</v>
      </c>
      <c r="C5" s="122">
        <f>D5+F5-E5</f>
        <v>148968.864129</v>
      </c>
      <c r="D5" s="122">
        <v>128103.916428</v>
      </c>
      <c r="E5" s="122">
        <v>395309.918452</v>
      </c>
      <c r="F5" s="122">
        <v>416174.866153</v>
      </c>
      <c r="G5" s="120" t="s">
        <v>161</v>
      </c>
      <c r="J5" s="359"/>
    </row>
    <row r="6" spans="1:10" ht="21">
      <c r="A6" s="325">
        <v>95.53248980928088</v>
      </c>
      <c r="B6" s="347">
        <f aca="true" t="shared" si="0" ref="B6:B20">E6*100/F6</f>
        <v>95.45885457056984</v>
      </c>
      <c r="C6" s="123">
        <f aca="true" t="shared" si="1" ref="C6:C18">D6+F6-E6</f>
        <v>73675.20556599999</v>
      </c>
      <c r="D6" s="123">
        <v>61878.738875</v>
      </c>
      <c r="E6" s="123">
        <v>247972.062512</v>
      </c>
      <c r="F6" s="123">
        <v>259768.529203</v>
      </c>
      <c r="G6" s="121" t="s">
        <v>160</v>
      </c>
      <c r="J6" s="359"/>
    </row>
    <row r="7" spans="1:10" ht="21">
      <c r="A7" s="325">
        <v>81.7621543798838</v>
      </c>
      <c r="B7" s="348">
        <f t="shared" si="0"/>
        <v>88.23703529263824</v>
      </c>
      <c r="C7" s="343">
        <f t="shared" si="1"/>
        <v>20002.344317</v>
      </c>
      <c r="D7" s="123">
        <v>16016.50604</v>
      </c>
      <c r="E7" s="123">
        <v>29898.802</v>
      </c>
      <c r="F7" s="123">
        <v>33884.640277</v>
      </c>
      <c r="G7" s="121" t="s">
        <v>129</v>
      </c>
      <c r="J7" s="359"/>
    </row>
    <row r="8" spans="1:10" ht="21">
      <c r="A8" s="325">
        <v>93.59969864417695</v>
      </c>
      <c r="B8" s="349">
        <f t="shared" si="0"/>
        <v>96.25094694015992</v>
      </c>
      <c r="C8" s="123">
        <f t="shared" si="1"/>
        <v>290707.819196</v>
      </c>
      <c r="D8" s="123">
        <v>261570.424668</v>
      </c>
      <c r="E8" s="123">
        <v>748056.047734</v>
      </c>
      <c r="F8" s="123">
        <v>777193.442262</v>
      </c>
      <c r="G8" s="121" t="s">
        <v>14</v>
      </c>
      <c r="J8" s="359"/>
    </row>
    <row r="9" spans="1:10" ht="21">
      <c r="A9" s="325">
        <v>96.03820021684288</v>
      </c>
      <c r="B9" s="347">
        <f t="shared" si="0"/>
        <v>92.54538852754017</v>
      </c>
      <c r="C9" s="123">
        <f t="shared" si="1"/>
        <v>43594.62980599998</v>
      </c>
      <c r="D9" s="123">
        <v>32328.856064</v>
      </c>
      <c r="E9" s="123">
        <v>139859.121011</v>
      </c>
      <c r="F9" s="123">
        <v>151124.894753</v>
      </c>
      <c r="G9" s="121" t="s">
        <v>15</v>
      </c>
      <c r="J9" s="359"/>
    </row>
    <row r="10" spans="1:10" ht="21">
      <c r="A10" s="325">
        <v>94.29691135923373</v>
      </c>
      <c r="B10" s="347">
        <f t="shared" si="0"/>
        <v>97.25156036596032</v>
      </c>
      <c r="C10" s="123">
        <f t="shared" si="1"/>
        <v>9351.628864999999</v>
      </c>
      <c r="D10" s="123">
        <v>8491.709797</v>
      </c>
      <c r="E10" s="123">
        <v>30427.617953</v>
      </c>
      <c r="F10" s="123">
        <v>31287.537021</v>
      </c>
      <c r="G10" s="121" t="s">
        <v>162</v>
      </c>
      <c r="J10" s="359"/>
    </row>
    <row r="11" spans="1:10" ht="21">
      <c r="A11" s="325">
        <v>90.14191072455746</v>
      </c>
      <c r="B11" s="347">
        <f t="shared" si="0"/>
        <v>91.960584699531</v>
      </c>
      <c r="C11" s="123">
        <f t="shared" si="1"/>
        <v>47088.492883</v>
      </c>
      <c r="D11" s="123">
        <v>37458.179105</v>
      </c>
      <c r="E11" s="123">
        <v>110158.419831</v>
      </c>
      <c r="F11" s="123">
        <v>119788.733609</v>
      </c>
      <c r="G11" s="121" t="s">
        <v>11</v>
      </c>
      <c r="J11" s="359"/>
    </row>
    <row r="12" spans="1:10" ht="21">
      <c r="A12" s="325">
        <v>93.66495058754073</v>
      </c>
      <c r="B12" s="347">
        <f t="shared" si="0"/>
        <v>96.54165797741838</v>
      </c>
      <c r="C12" s="123">
        <f t="shared" si="1"/>
        <v>38244.33675300001</v>
      </c>
      <c r="D12" s="123">
        <v>33600.444446</v>
      </c>
      <c r="E12" s="123">
        <v>129636.99364</v>
      </c>
      <c r="F12" s="123">
        <v>134280.885947</v>
      </c>
      <c r="G12" s="121" t="s">
        <v>12</v>
      </c>
      <c r="H12" s="369"/>
      <c r="J12" s="359"/>
    </row>
    <row r="13" spans="1:10" ht="21">
      <c r="A13" s="325">
        <v>87.64011806226573</v>
      </c>
      <c r="B13" s="347">
        <f t="shared" si="0"/>
        <v>87.31226376719407</v>
      </c>
      <c r="C13" s="123">
        <f t="shared" si="1"/>
        <v>87217.744061</v>
      </c>
      <c r="D13" s="123">
        <v>63254.500924</v>
      </c>
      <c r="E13" s="123">
        <v>164906.092553</v>
      </c>
      <c r="F13" s="123">
        <v>188869.33569</v>
      </c>
      <c r="G13" s="121" t="s">
        <v>13</v>
      </c>
      <c r="H13" s="360"/>
      <c r="J13" s="359"/>
    </row>
    <row r="14" spans="1:10" ht="21">
      <c r="A14" s="325">
        <v>86.07713765303733</v>
      </c>
      <c r="B14" s="347">
        <f t="shared" si="0"/>
        <v>94.72556230653666</v>
      </c>
      <c r="C14" s="123">
        <f t="shared" si="1"/>
        <v>66594.090216</v>
      </c>
      <c r="D14" s="123">
        <v>59680.897421</v>
      </c>
      <c r="E14" s="123">
        <v>124156.566614</v>
      </c>
      <c r="F14" s="123">
        <v>131069.759409</v>
      </c>
      <c r="G14" s="121" t="s">
        <v>9</v>
      </c>
      <c r="J14" s="359"/>
    </row>
    <row r="15" spans="1:10" ht="21">
      <c r="A15" s="325">
        <v>78.07740644502616</v>
      </c>
      <c r="B15" s="347">
        <f t="shared" si="0"/>
        <v>84.5394757629261</v>
      </c>
      <c r="C15" s="123">
        <f t="shared" si="1"/>
        <v>42964.192969</v>
      </c>
      <c r="D15" s="123">
        <v>37185.34895</v>
      </c>
      <c r="E15" s="123">
        <v>31599.215938</v>
      </c>
      <c r="F15" s="123">
        <v>37378.059957</v>
      </c>
      <c r="G15" s="121" t="s">
        <v>10</v>
      </c>
      <c r="J15" s="359"/>
    </row>
    <row r="16" spans="1:10" ht="21">
      <c r="A16" s="325">
        <v>95.38032671663564</v>
      </c>
      <c r="B16" s="347">
        <f t="shared" si="0"/>
        <v>96.44524503133064</v>
      </c>
      <c r="C16" s="123">
        <f t="shared" si="1"/>
        <v>8384.11834</v>
      </c>
      <c r="D16" s="123">
        <v>7341.584311</v>
      </c>
      <c r="E16" s="123">
        <v>28285.339149</v>
      </c>
      <c r="F16" s="123">
        <v>29327.873178</v>
      </c>
      <c r="G16" s="121" t="s">
        <v>6</v>
      </c>
      <c r="J16" s="359"/>
    </row>
    <row r="17" spans="1:10" ht="21">
      <c r="A17" s="325">
        <v>88.89620512912764</v>
      </c>
      <c r="B17" s="347">
        <f t="shared" si="0"/>
        <v>89.9699292048166</v>
      </c>
      <c r="C17" s="123">
        <f t="shared" si="1"/>
        <v>8244.688024</v>
      </c>
      <c r="D17" s="123">
        <v>6057.320083</v>
      </c>
      <c r="E17" s="123">
        <v>19620.732776</v>
      </c>
      <c r="F17" s="123">
        <v>21808.100717</v>
      </c>
      <c r="G17" s="121" t="s">
        <v>163</v>
      </c>
      <c r="J17" s="359"/>
    </row>
    <row r="18" spans="1:10" ht="21.75" thickBot="1">
      <c r="A18" s="351">
        <v>91.88211738009612</v>
      </c>
      <c r="B18" s="348">
        <f t="shared" si="0"/>
        <v>97.0236615596154</v>
      </c>
      <c r="C18" s="352">
        <f t="shared" si="1"/>
        <v>19849.470375000004</v>
      </c>
      <c r="D18" s="352">
        <v>18029.436496</v>
      </c>
      <c r="E18" s="352">
        <v>59330.064319</v>
      </c>
      <c r="F18" s="352">
        <v>61150.098198</v>
      </c>
      <c r="G18" s="133" t="s">
        <v>83</v>
      </c>
      <c r="J18" s="359"/>
    </row>
    <row r="19" spans="1:7" ht="21.75" thickBot="1">
      <c r="A19" s="350">
        <v>92.40741562113372</v>
      </c>
      <c r="B19" s="353">
        <f t="shared" si="0"/>
        <v>94.40519059438587</v>
      </c>
      <c r="C19" s="354">
        <f>SUM(C5:C18)</f>
        <v>904887.6255</v>
      </c>
      <c r="D19" s="354">
        <f>SUM(D5:D18)</f>
        <v>770997.863608</v>
      </c>
      <c r="E19" s="354">
        <f>SUM(E5:E18)</f>
        <v>2259216.9944820004</v>
      </c>
      <c r="F19" s="354">
        <f>SUM(F5:F18)</f>
        <v>2393106.756374</v>
      </c>
      <c r="G19" s="355" t="s">
        <v>2</v>
      </c>
    </row>
    <row r="20" spans="1:7" ht="21.75" thickBot="1">
      <c r="A20" s="127"/>
      <c r="B20" s="350">
        <f t="shared" si="0"/>
        <v>92.40741562113372</v>
      </c>
      <c r="C20" s="344">
        <v>770997.863608</v>
      </c>
      <c r="D20" s="342">
        <v>635051.6334119999</v>
      </c>
      <c r="E20" s="342">
        <v>1654567.031328</v>
      </c>
      <c r="F20" s="342">
        <v>1790513.2615240002</v>
      </c>
      <c r="G20" s="126" t="s">
        <v>255</v>
      </c>
    </row>
    <row r="21" spans="1:7" ht="17.25">
      <c r="A21" s="127"/>
      <c r="B21" s="128"/>
      <c r="C21" s="128"/>
      <c r="D21" s="128"/>
      <c r="E21" s="128"/>
      <c r="F21" s="128"/>
      <c r="G21" s="128"/>
    </row>
    <row r="22" spans="1:7" ht="18" thickBot="1">
      <c r="A22" s="127"/>
      <c r="B22" s="128"/>
      <c r="C22" s="128"/>
      <c r="D22" s="128"/>
      <c r="E22" s="128"/>
      <c r="F22" s="128"/>
      <c r="G22" s="128"/>
    </row>
    <row r="23" spans="1:7" ht="21.75" thickBot="1">
      <c r="A23" s="328" t="s">
        <v>255</v>
      </c>
      <c r="B23" s="327" t="s">
        <v>173</v>
      </c>
      <c r="C23" s="143" t="s">
        <v>174</v>
      </c>
      <c r="D23" s="139" t="s">
        <v>228</v>
      </c>
      <c r="E23" s="143" t="s">
        <v>175</v>
      </c>
      <c r="F23" s="143" t="s">
        <v>176</v>
      </c>
      <c r="G23" s="144" t="s">
        <v>34</v>
      </c>
    </row>
    <row r="24" spans="1:7" ht="21">
      <c r="A24" s="324">
        <v>94.3949207865209</v>
      </c>
      <c r="B24" s="320">
        <f aca="true" t="shared" si="2" ref="B24:B29">E24*100/F24</f>
        <v>96.41071226147365</v>
      </c>
      <c r="C24" s="122">
        <f>D24+F24-E24</f>
        <v>162497.38167999993</v>
      </c>
      <c r="D24" s="122">
        <v>143043.997443</v>
      </c>
      <c r="E24" s="122">
        <v>522531.144565</v>
      </c>
      <c r="F24" s="122">
        <v>541984.528802</v>
      </c>
      <c r="G24" s="120" t="s">
        <v>95</v>
      </c>
    </row>
    <row r="25" spans="1:7" ht="21">
      <c r="A25" s="325">
        <v>76.65527454022997</v>
      </c>
      <c r="B25" s="321">
        <f t="shared" si="2"/>
        <v>86.70130768080924</v>
      </c>
      <c r="C25" s="123">
        <f>D25+F25-E25</f>
        <v>157433.92869700002</v>
      </c>
      <c r="D25" s="123">
        <v>132711.860388</v>
      </c>
      <c r="E25" s="123">
        <v>161176.422427</v>
      </c>
      <c r="F25" s="123">
        <v>185898.490736</v>
      </c>
      <c r="G25" s="121" t="s">
        <v>28</v>
      </c>
    </row>
    <row r="26" spans="1:7" ht="21">
      <c r="A26" s="325">
        <v>76.77195256337517</v>
      </c>
      <c r="B26" s="321">
        <f t="shared" si="2"/>
        <v>81.41815708644242</v>
      </c>
      <c r="C26" s="123">
        <f>D26+F26-E26</f>
        <v>156518.431214</v>
      </c>
      <c r="D26" s="123">
        <v>117050.177712</v>
      </c>
      <c r="E26" s="123">
        <v>172934.002214</v>
      </c>
      <c r="F26" s="123">
        <v>212402.255716</v>
      </c>
      <c r="G26" s="121" t="s">
        <v>178</v>
      </c>
    </row>
    <row r="27" spans="1:7" ht="21">
      <c r="A27" s="325">
        <v>95.5121435658767</v>
      </c>
      <c r="B27" s="321">
        <f t="shared" si="2"/>
        <v>96.15386360657483</v>
      </c>
      <c r="C27" s="123">
        <f>D27+F27-E27</f>
        <v>344896.7127330003</v>
      </c>
      <c r="D27" s="123">
        <v>301812.972098</v>
      </c>
      <c r="E27" s="123">
        <v>1077098.598937</v>
      </c>
      <c r="F27" s="123">
        <v>1120182.339572</v>
      </c>
      <c r="G27" s="121" t="s">
        <v>98</v>
      </c>
    </row>
    <row r="28" spans="1:7" ht="21">
      <c r="A28" s="325">
        <v>99.02122831127606</v>
      </c>
      <c r="B28" s="321">
        <f t="shared" si="2"/>
        <v>97.84682128036143</v>
      </c>
      <c r="C28" s="123">
        <f>D28+F28-E28</f>
        <v>83541.17117599997</v>
      </c>
      <c r="D28" s="123">
        <v>76378.855967</v>
      </c>
      <c r="E28" s="123">
        <v>325476.826339</v>
      </c>
      <c r="F28" s="123">
        <v>332639.141548</v>
      </c>
      <c r="G28" s="121" t="s">
        <v>179</v>
      </c>
    </row>
    <row r="29" spans="1:7" ht="21.75" thickBot="1">
      <c r="A29" s="326">
        <v>92.40741562113374</v>
      </c>
      <c r="B29" s="322">
        <f t="shared" si="2"/>
        <v>94.40519059438586</v>
      </c>
      <c r="C29" s="125">
        <f>SUM(C23:C28)</f>
        <v>904887.6255000003</v>
      </c>
      <c r="D29" s="125">
        <f>SUM(D23:D28)</f>
        <v>770997.863608</v>
      </c>
      <c r="E29" s="125">
        <f>SUM(E23:E28)</f>
        <v>2259216.994482</v>
      </c>
      <c r="F29" s="125">
        <f>SUM(F23:F28)</f>
        <v>2393106.756374</v>
      </c>
      <c r="G29" s="126" t="s">
        <v>2</v>
      </c>
    </row>
    <row r="30" spans="1:7" ht="21">
      <c r="A30" s="129"/>
      <c r="B30" s="130"/>
      <c r="C30" s="131"/>
      <c r="D30" s="131"/>
      <c r="E30" s="131"/>
      <c r="F30" s="131"/>
      <c r="G30" s="132"/>
    </row>
    <row r="31" spans="1:7" ht="17.25">
      <c r="A31" s="127"/>
      <c r="B31" s="128"/>
      <c r="C31" s="128"/>
      <c r="D31" s="128"/>
      <c r="E31" s="128"/>
      <c r="F31" s="128"/>
      <c r="G31" s="128"/>
    </row>
    <row r="32" spans="1:7" ht="18" thickBot="1">
      <c r="A32" s="127"/>
      <c r="B32" s="128"/>
      <c r="C32" s="128"/>
      <c r="D32" s="128"/>
      <c r="E32" s="128"/>
      <c r="F32" s="128"/>
      <c r="G32" s="128"/>
    </row>
    <row r="33" spans="1:7" ht="21.75" thickBot="1">
      <c r="A33" s="328" t="s">
        <v>255</v>
      </c>
      <c r="B33" s="327" t="s">
        <v>173</v>
      </c>
      <c r="C33" s="143" t="s">
        <v>174</v>
      </c>
      <c r="D33" s="139" t="s">
        <v>228</v>
      </c>
      <c r="E33" s="143" t="s">
        <v>175</v>
      </c>
      <c r="F33" s="143" t="s">
        <v>176</v>
      </c>
      <c r="G33" s="144" t="s">
        <v>180</v>
      </c>
    </row>
    <row r="34" spans="1:7" ht="21">
      <c r="A34" s="324">
        <v>96.72471362487087</v>
      </c>
      <c r="B34" s="320">
        <f>E34*100/F34</f>
        <v>97.36220134703505</v>
      </c>
      <c r="C34" s="285">
        <f>F34+D34-E34</f>
        <v>113216.62721800013</v>
      </c>
      <c r="D34" s="122">
        <v>95170.403366</v>
      </c>
      <c r="E34" s="122">
        <v>666093.326819</v>
      </c>
      <c r="F34" s="122">
        <v>684139.550671</v>
      </c>
      <c r="G34" s="120" t="s">
        <v>181</v>
      </c>
    </row>
    <row r="35" spans="1:7" ht="21">
      <c r="A35" s="325">
        <v>87.21649617256271</v>
      </c>
      <c r="B35" s="321">
        <f>E35*100/F35</f>
        <v>92.1848950623311</v>
      </c>
      <c r="C35" s="124">
        <f>F35+D35-E35</f>
        <v>140256.017616</v>
      </c>
      <c r="D35" s="123">
        <v>128425.167928</v>
      </c>
      <c r="E35" s="123">
        <v>139553.549912</v>
      </c>
      <c r="F35" s="123">
        <v>151384.3996</v>
      </c>
      <c r="G35" s="121" t="s">
        <v>182</v>
      </c>
    </row>
    <row r="36" spans="1:7" ht="21">
      <c r="A36" s="325">
        <v>91.05693788936834</v>
      </c>
      <c r="B36" s="321">
        <f>E36*100/F36</f>
        <v>93.3221727959212</v>
      </c>
      <c r="C36" s="123">
        <f>F36+D36-E36</f>
        <v>651414.9806659999</v>
      </c>
      <c r="D36" s="123">
        <v>547402.292314</v>
      </c>
      <c r="E36" s="123">
        <v>1453570.117751</v>
      </c>
      <c r="F36" s="123">
        <v>1557582.806103</v>
      </c>
      <c r="G36" s="121" t="s">
        <v>183</v>
      </c>
    </row>
    <row r="37" spans="1:7" ht="21.75" thickBot="1">
      <c r="A37" s="326">
        <v>92.40741562113375</v>
      </c>
      <c r="B37" s="322">
        <f>E37*100/F37</f>
        <v>94.40519059438586</v>
      </c>
      <c r="C37" s="125">
        <f>SUM(C34:C36)</f>
        <v>904887.6255000001</v>
      </c>
      <c r="D37" s="125">
        <f>SUM(D34:D36)</f>
        <v>770997.863608</v>
      </c>
      <c r="E37" s="125">
        <f>SUM(E34:E36)</f>
        <v>2259216.994482</v>
      </c>
      <c r="F37" s="125">
        <f>SUM(F34:F36)</f>
        <v>2393106.756374</v>
      </c>
      <c r="G37" s="126" t="s">
        <v>2</v>
      </c>
    </row>
    <row r="38" spans="1:7" ht="17.25">
      <c r="A38" s="127"/>
      <c r="B38" s="128"/>
      <c r="C38" s="128"/>
      <c r="D38" s="128"/>
      <c r="E38" s="128"/>
      <c r="F38" s="128"/>
      <c r="G38" s="128"/>
    </row>
    <row r="39" spans="1:7" ht="21">
      <c r="A39" s="134"/>
      <c r="B39" s="135"/>
      <c r="C39" s="135"/>
      <c r="D39" s="135"/>
      <c r="E39" s="135"/>
      <c r="F39" s="135"/>
      <c r="G39" s="135"/>
    </row>
    <row r="40" spans="1:7" ht="17.25">
      <c r="A40" s="127"/>
      <c r="B40" s="128"/>
      <c r="C40" s="128"/>
      <c r="D40" s="128"/>
      <c r="E40" s="128"/>
      <c r="F40" s="128"/>
      <c r="G40" s="128"/>
    </row>
    <row r="41" spans="1:7" ht="21">
      <c r="A41" s="136"/>
      <c r="B41" s="118"/>
      <c r="C41" s="118"/>
      <c r="D41" s="118"/>
      <c r="E41" s="118"/>
      <c r="F41" s="118"/>
      <c r="G41" s="118"/>
    </row>
    <row r="42" spans="1:7" ht="17.25">
      <c r="A42" s="138"/>
      <c r="B42" s="137"/>
      <c r="C42" s="137"/>
      <c r="D42" s="137"/>
      <c r="E42" s="137"/>
      <c r="F42" s="137"/>
      <c r="G42" s="137"/>
    </row>
    <row r="43" spans="1:7" ht="17.25">
      <c r="A43" s="138"/>
      <c r="B43" s="137"/>
      <c r="C43" s="137"/>
      <c r="D43" s="137"/>
      <c r="E43" s="137"/>
      <c r="F43" s="137"/>
      <c r="G43" s="137"/>
    </row>
  </sheetData>
  <sheetProtection/>
  <mergeCells count="3">
    <mergeCell ref="A3:B3"/>
    <mergeCell ref="A2:G2"/>
    <mergeCell ref="A1:G1"/>
  </mergeCells>
  <printOptions horizontalCentered="1" verticalCentered="1"/>
  <pageMargins left="0.15748031496062992" right="0.31496062992125984" top="0.1968503937007874" bottom="0.1968503937007874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Aseman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Mr.Ghadiri</dc:creator>
  <cp:keywords/>
  <dc:description/>
  <cp:lastModifiedBy>غدیری  سعيد</cp:lastModifiedBy>
  <cp:lastPrinted>2015-05-19T06:44:10Z</cp:lastPrinted>
  <dcterms:created xsi:type="dcterms:W3CDTF">2005-12-02T18:08:30Z</dcterms:created>
  <dcterms:modified xsi:type="dcterms:W3CDTF">2015-05-20T06:21:10Z</dcterms:modified>
  <cp:category/>
  <cp:version/>
  <cp:contentType/>
  <cp:contentStatus/>
</cp:coreProperties>
</file>